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<sst xmlns="http://schemas.openxmlformats.org/spreadsheetml/2006/main" count="561" uniqueCount="292">
  <si>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</si>
  <si>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</si>
  <si>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</si>
  <si>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</si>
  <si>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</si>
  <si>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</si>
  <si>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</si>
  <si>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</si>
  <si>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</si>
  <si>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</si>
  <si>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</si>
  <si>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</si>
  <si>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</si>
  <si>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</si>
  <si>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</si>
  <si>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</si>
  <si>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</si>
  <si>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</si>
  <si>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</si>
  <si>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</si>
  <si>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</si>
  <si>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</si>
  <si>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</si>
  <si>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</si>
  <si>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</si>
  <si>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</si>
  <si>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</si>
  <si>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</si>
  <si>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</si>
  <si>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</si>
  <si>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</si>
  <si>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</si>
  <si>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</si>
  <si>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</si>
  <si>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</si>
  <si>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</si>
  <si>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</si>
  <si>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</si>
  <si>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</si>
  <si>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</si>
  <si>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</si>
  <si>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</si>
  <si>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</si>
  <si>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</si>
  <si>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</si>
  <si>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</si>
  <si>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</si>
  <si>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</si>
  <si>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</si>
  <si>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</si>
  <si>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</si>
  <si>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</si>
  <si>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</si>
  <si>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</si>
  <si>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</si>
  <si>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</si>
  <si>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</si>
  <si>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</si>
  <si>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</si>
  <si>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</si>
  <si>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</si>
  <si>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</si>
  <si>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</si>
  <si>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</si>
  <si>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</si>
  <si>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</si>
  <si>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</si>
  <si>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</si>
  <si>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</si>
  <si>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</si>
  <si>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</si>
  <si>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</si>
  <si>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</si>
  <si>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</si>
  <si>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</si>
  <si>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</si>
  <si>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</si>
  <si>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</si>
  <si>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</si>
  <si>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</si>
  <si>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</si>
  <si>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</si>
  <si>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</si>
  <si>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</si>
  <si>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</si>
  <si>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</si>
  <si>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</si>
  <si>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</si>
  <si>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</si>
  <si>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</si>
  <si>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</si>
  <si>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</si>
  <si>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</si>
  <si>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</si>
  <si>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</si>
  <si>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</si>
  <si>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</si>
  <si>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</si>
  <si>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</si>
  <si>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</si>
  <si>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</si>
  <si>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</si>
  <si>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</si>
  <si>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</si>
  <si>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</si>
  <si>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</si>
  <si>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</si>
  <si>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</si>
  <si>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</si>
  <si>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</si>
  <si>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</si>
  <si>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</si>
  <si>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</si>
  <si>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</si>
  <si>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</si>
  <si>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</si>
  <si>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</si>
  <si>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</si>
  <si>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</si>
  <si>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</si>
  <si>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</si>
  <si>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</si>
  <si>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</si>
  <si>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</si>
  <si>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</si>
  <si>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</si>
  <si>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</si>
  <si>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</si>
  <si>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</si>
  <si>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</si>
  <si>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</si>
  <si>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</si>
  <si>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</si>
  <si>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</si>
  <si>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</si>
  <si>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</si>
  <si>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</si>
  <si>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</si>
  <si>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</si>
  <si>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</si>
  <si>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</si>
  <si>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</si>
  <si>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</si>
  <si>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</si>
  <si>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</si>
  <si>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</si>
  <si>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</si>
  <si>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</si>
  <si>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</si>
  <si>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</si>
  <si>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</si>
  <si>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</si>
  <si>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</si>
  <si>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</si>
  <si>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</si>
  <si>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</si>
  <si>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</si>
  <si>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</si>
  <si>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</si>
  <si>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</si>
  <si>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</si>
  <si>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</si>
  <si>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</si>
  <si>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</si>
  <si>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</si>
  <si>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</si>
  <si>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</si>
  <si>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</si>
  <si>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</si>
  <si>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</si>
  <si>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</si>
  <si>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</si>
  <si>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</si>
  <si>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</si>
  <si>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</si>
  <si>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</si>
  <si>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</si>
  <si>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</si>
  <si>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</si>
  <si>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</si>
  <si>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</si>
  <si>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</si>
  <si>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</si>
  <si>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</si>
  <si>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</si>
  <si>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</si>
  <si>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</si>
  <si>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</si>
  <si>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</si>
  <si>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</si>
  <si>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</si>
  <si>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</si>
  <si>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</si>
  <si>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</si>
  <si>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</si>
  <si>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</si>
  <si>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</si>
  <si>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</si>
  <si>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</si>
  <si>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</si>
  <si>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</si>
  <si>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</si>
  <si>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</si>
  <si>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</si>
  <si>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</si>
  <si>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</si>
  <si>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</si>
  <si>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</si>
  <si>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</si>
  <si>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</si>
  <si>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</si>
  <si>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</si>
  <si>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</si>
  <si>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</si>
  <si>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</si>
  <si>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</si>
  <si>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</si>
  <si>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</si>
  <si>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</si>
  <si>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</si>
  <si>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</si>
  <si>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</si>
  <si>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</si>
  <si>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</si>
  <si>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</si>
  <si>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</si>
  <si>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</si>
  <si>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</si>
  <si>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</si>
  <si>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</si>
  <si>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</si>
  <si>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</si>
  <si>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</si>
  <si>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</si>
  <si>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</si>
  <si>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</si>
  <si>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</si>
  <si>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</si>
  <si>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</si>
  <si>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</si>
  <si>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</si>
  <si>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</si>
  <si>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</si>
  <si>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</si>
  <si>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</si>
  <si>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</si>
  <si>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</si>
  <si>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</si>
  <si>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</si>
  <si>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</si>
  <si>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</si>
  <si>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</si>
  <si>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</si>
  <si>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</si>
  <si>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</si>
  <si>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</si>
  <si>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</si>
  <si>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</si>
  <si>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</si>
  <si>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</si>
  <si>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</si>
  <si>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</si>
  <si>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</si>
  <si>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</si>
  <si>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</si>
  <si>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</si>
  <si>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</si>
  <si>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</si>
  <si>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</si>
  <si>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</si>
  <si>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</si>
  <si>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</si>
  <si>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</si>
  <si>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</si>
  <si>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</si>
  <si>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</si>
  <si>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</si>
  <si>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</si>
  <si>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</si>
  <si>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</si>
  <si>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</si>
  <si>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</si>
  <si>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МП ЗР «Севержилкомсервис», МП ЗР «СЖКС»</t>
  </si>
  <si>
    <t>Муниципальное предприятие Заполярного района «Севержилкомсервис»</t>
  </si>
  <si>
    <t xml:space="preserve">166000, Ненецкий автономный округ, г. Нарьян-Мар, ул. Рыбников, д. 17Б </t>
  </si>
  <si>
    <t>8300010685</t>
  </si>
  <si>
    <t>298301001</t>
  </si>
  <si>
    <t>Калашников Сергей Леонидович</t>
  </si>
  <si>
    <t>42960@sgks.ru, econ@sgks.ru</t>
  </si>
  <si>
    <t>8(81853)42960, 8(81853)43543, 8(81853)40346</t>
  </si>
  <si>
    <t>8(81853)42960</t>
  </si>
  <si>
    <t>руб./кВт.ч.</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</si>
</sst>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0" fontId="2" fillId="0" borderId="10" xfId="0" applyNumberFormat="1" applyFont="1" applyBorder="1" applyAlignment="1">
      <alignment horizontal="center" wrapText="1"/>
    </xf>
    <xf numFmtId="3" fontId="3" fillId="0" borderId="10"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9" fontId="3" fillId="0" borderId="11" xfId="57" applyFont="1" applyBorder="1" applyAlignment="1">
      <alignment horizontal="center" vertical="top" wrapText="1"/>
    </xf>
    <xf numFmtId="9" fontId="3" fillId="0" borderId="10" xfId="57" applyFont="1" applyBorder="1" applyAlignment="1">
      <alignment horizontal="center" vertical="top" wrapText="1"/>
    </xf>
    <xf numFmtId="9" fontId="3" fillId="0" borderId="12" xfId="57" applyFont="1" applyBorder="1" applyAlignment="1">
      <alignment horizontal="center" vertical="top" wrapText="1"/>
    </xf>
    <xf numFmtId="178" fontId="3" fillId="0" borderId="11" xfId="57" applyNumberFormat="1" applyFont="1" applyBorder="1" applyAlignment="1">
      <alignment horizontal="center" vertical="top" wrapText="1"/>
    </xf>
    <xf numFmtId="178" fontId="3" fillId="0" borderId="10" xfId="57" applyNumberFormat="1" applyFont="1" applyBorder="1" applyAlignment="1">
      <alignment horizontal="center" vertical="top" wrapText="1"/>
    </xf>
    <xf numFmtId="178" fontId="3" fillId="0" borderId="12" xfId="57"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3" fillId="0" borderId="13" xfId="0" applyNumberFormat="1" applyFont="1" applyBorder="1" applyAlignment="1">
      <alignment horizontal="left"/>
    </xf>
    <xf numFmtId="0" fontId="3" fillId="0" borderId="10"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3" fillId="0" borderId="13" xfId="0" applyNumberFormat="1" applyFont="1" applyBorder="1" applyAlignment="1">
      <alignment horizontal="left"/>
    </xf>
    <xf numFmtId="49" fontId="3" fillId="0" borderId="10" xfId="0" applyNumberFormat="1" applyFont="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90">
      <selection activeCell="CK37" sqref="CK37:DA37"/>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37" t="s">
        <v>5</v>
      </c>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row>
    <row r="3" ht="3" customHeight="1"/>
    <row r="4" spans="69:105" s="4" customFormat="1" ht="24" customHeight="1">
      <c r="BQ4" s="36" t="s">
        <v>6</v>
      </c>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6" ht="15.75">
      <c r="DA6" s="6" t="s">
        <v>7</v>
      </c>
    </row>
    <row r="8" spans="1:105" s="5" customFormat="1" ht="16.5">
      <c r="A8" s="29" t="s">
        <v>8</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9" t="s">
        <v>9</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row>
    <row r="11" spans="47:83" s="5" customFormat="1" ht="16.5">
      <c r="AU11" s="7" t="s">
        <v>10</v>
      </c>
      <c r="AV11" s="28" t="s">
        <v>281</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11</v>
      </c>
    </row>
    <row r="12" spans="1:105" s="5" customFormat="1" ht="16.5">
      <c r="A12" s="29" t="s">
        <v>12</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row>
    <row r="14" spans="1:105" ht="30.75" customHeight="1">
      <c r="A14" s="30" t="s">
        <v>283</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13</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2" t="s">
        <v>282</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8" spans="1:105" ht="15.75">
      <c r="A18" s="33" t="s">
        <v>14</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row>
    <row r="20" spans="1:105" ht="15.75">
      <c r="A20" s="1" t="s">
        <v>15</v>
      </c>
      <c r="AA20" s="38" t="s">
        <v>283</v>
      </c>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row>
    <row r="21" spans="1:105" ht="15.75">
      <c r="A21" s="1" t="s">
        <v>16</v>
      </c>
      <c r="AH21" s="39" t="s">
        <v>282</v>
      </c>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row>
    <row r="22" spans="1:105" ht="15.75">
      <c r="A22" s="1" t="s">
        <v>17</v>
      </c>
      <c r="X22" s="44" t="s">
        <v>284</v>
      </c>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row>
    <row r="23" spans="1:105" ht="15.75">
      <c r="A23" s="1" t="s">
        <v>18</v>
      </c>
      <c r="X23" s="45" t="s">
        <v>284</v>
      </c>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row>
    <row r="24" spans="1:105" ht="15.75">
      <c r="A24" s="1" t="s">
        <v>19</v>
      </c>
      <c r="H24" s="35" t="s">
        <v>285</v>
      </c>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row>
    <row r="25" spans="1:105" ht="15.75">
      <c r="A25" s="1" t="s">
        <v>20</v>
      </c>
      <c r="H25" s="35" t="s">
        <v>286</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row>
    <row r="26" spans="1:105" ht="15.75">
      <c r="A26" s="1" t="s">
        <v>21</v>
      </c>
      <c r="Z26" s="40" t="s">
        <v>287</v>
      </c>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row>
    <row r="27" spans="1:105" ht="15.75">
      <c r="A27" s="1" t="s">
        <v>22</v>
      </c>
      <c r="AF27" s="34" t="s">
        <v>288</v>
      </c>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row>
    <row r="28" spans="1:105" ht="15.75">
      <c r="A28" s="1" t="s">
        <v>23</v>
      </c>
      <c r="Z28" s="35" t="s">
        <v>289</v>
      </c>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row>
    <row r="29" spans="1:105" ht="15.75">
      <c r="A29" s="1" t="s">
        <v>24</v>
      </c>
      <c r="H29" s="35" t="s">
        <v>290</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row>
    <row r="31" spans="1:105" ht="15.75">
      <c r="A31" s="33" t="s">
        <v>25</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row>
    <row r="33" spans="1:105" s="3" customFormat="1" ht="57" customHeight="1">
      <c r="A33" s="41" t="s">
        <v>0</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2"/>
      <c r="AJ33" s="43" t="s">
        <v>1</v>
      </c>
      <c r="AK33" s="41"/>
      <c r="AL33" s="41"/>
      <c r="AM33" s="41"/>
      <c r="AN33" s="41"/>
      <c r="AO33" s="41"/>
      <c r="AP33" s="41"/>
      <c r="AQ33" s="41"/>
      <c r="AR33" s="41"/>
      <c r="AS33" s="41"/>
      <c r="AT33" s="41"/>
      <c r="AU33" s="41"/>
      <c r="AV33" s="41"/>
      <c r="AW33" s="41"/>
      <c r="AX33" s="41"/>
      <c r="AY33" s="42"/>
      <c r="AZ33" s="43" t="s">
        <v>2</v>
      </c>
      <c r="BA33" s="41"/>
      <c r="BB33" s="41"/>
      <c r="BC33" s="41"/>
      <c r="BD33" s="41"/>
      <c r="BE33" s="41"/>
      <c r="BF33" s="41"/>
      <c r="BG33" s="41"/>
      <c r="BH33" s="41"/>
      <c r="BI33" s="41"/>
      <c r="BJ33" s="41"/>
      <c r="BK33" s="41"/>
      <c r="BL33" s="41"/>
      <c r="BM33" s="41"/>
      <c r="BN33" s="41"/>
      <c r="BO33" s="41"/>
      <c r="BP33" s="41"/>
      <c r="BQ33" s="41"/>
      <c r="BR33" s="41"/>
      <c r="BS33" s="42"/>
      <c r="BT33" s="43" t="s">
        <v>228</v>
      </c>
      <c r="BU33" s="41"/>
      <c r="BV33" s="41"/>
      <c r="BW33" s="41"/>
      <c r="BX33" s="41"/>
      <c r="BY33" s="41"/>
      <c r="BZ33" s="41"/>
      <c r="CA33" s="41"/>
      <c r="CB33" s="41"/>
      <c r="CC33" s="41"/>
      <c r="CD33" s="41"/>
      <c r="CE33" s="41"/>
      <c r="CF33" s="41"/>
      <c r="CG33" s="41"/>
      <c r="CH33" s="41"/>
      <c r="CI33" s="41"/>
      <c r="CJ33" s="42"/>
      <c r="CK33" s="43" t="s">
        <v>3</v>
      </c>
      <c r="CL33" s="41"/>
      <c r="CM33" s="41"/>
      <c r="CN33" s="41"/>
      <c r="CO33" s="41"/>
      <c r="CP33" s="41"/>
      <c r="CQ33" s="41"/>
      <c r="CR33" s="41"/>
      <c r="CS33" s="41"/>
      <c r="CT33" s="41"/>
      <c r="CU33" s="41"/>
      <c r="CV33" s="41"/>
      <c r="CW33" s="41"/>
      <c r="CX33" s="41"/>
      <c r="CY33" s="41"/>
      <c r="CZ33" s="41"/>
      <c r="DA33" s="41"/>
    </row>
    <row r="34" spans="1:105" s="2" customFormat="1" ht="45.75" customHeight="1">
      <c r="A34" s="19" t="s">
        <v>26</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row>
    <row r="35" spans="1:105" s="3" customFormat="1" ht="27.75" customHeight="1">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8">
        <v>582201.1788</v>
      </c>
      <c r="BA36" s="20"/>
      <c r="BB36" s="20"/>
      <c r="BC36" s="20"/>
      <c r="BD36" s="20"/>
      <c r="BE36" s="20"/>
      <c r="BF36" s="20"/>
      <c r="BG36" s="20"/>
      <c r="BH36" s="20"/>
      <c r="BI36" s="20"/>
      <c r="BJ36" s="20"/>
      <c r="BK36" s="20"/>
      <c r="BL36" s="20"/>
      <c r="BM36" s="20"/>
      <c r="BN36" s="20"/>
      <c r="BO36" s="20"/>
      <c r="BP36" s="20"/>
      <c r="BQ36" s="20"/>
      <c r="BR36" s="20"/>
      <c r="BS36" s="21"/>
      <c r="BT36" s="18">
        <f>704516547.560084/1000</f>
        <v>704516.547560084</v>
      </c>
      <c r="BU36" s="20"/>
      <c r="BV36" s="20"/>
      <c r="BW36" s="20"/>
      <c r="BX36" s="20"/>
      <c r="BY36" s="20"/>
      <c r="BZ36" s="20"/>
      <c r="CA36" s="20"/>
      <c r="CB36" s="20"/>
      <c r="CC36" s="20"/>
      <c r="CD36" s="20"/>
      <c r="CE36" s="20"/>
      <c r="CF36" s="20"/>
      <c r="CG36" s="20"/>
      <c r="CH36" s="20"/>
      <c r="CI36" s="20"/>
      <c r="CJ36" s="21"/>
      <c r="CK36" s="18">
        <f>1084358794.17342/1000</f>
        <v>1084358.79417342</v>
      </c>
      <c r="CL36" s="20"/>
      <c r="CM36" s="20"/>
      <c r="CN36" s="20"/>
      <c r="CO36" s="20"/>
      <c r="CP36" s="20"/>
      <c r="CQ36" s="20"/>
      <c r="CR36" s="20"/>
      <c r="CS36" s="20"/>
      <c r="CT36" s="20"/>
      <c r="CU36" s="20"/>
      <c r="CV36" s="20"/>
      <c r="CW36" s="20"/>
      <c r="CX36" s="20"/>
      <c r="CY36" s="20"/>
      <c r="CZ36" s="20"/>
      <c r="DA36" s="20"/>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8">
        <f>-103028301.58/1000</f>
        <v>-103028.30158</v>
      </c>
      <c r="BA37" s="20"/>
      <c r="BB37" s="20"/>
      <c r="BC37" s="20"/>
      <c r="BD37" s="20"/>
      <c r="BE37" s="20"/>
      <c r="BF37" s="20"/>
      <c r="BG37" s="20"/>
      <c r="BH37" s="20"/>
      <c r="BI37" s="20"/>
      <c r="BJ37" s="20"/>
      <c r="BK37" s="20"/>
      <c r="BL37" s="20"/>
      <c r="BM37" s="20"/>
      <c r="BN37" s="20"/>
      <c r="BO37" s="20"/>
      <c r="BP37" s="20"/>
      <c r="BQ37" s="20"/>
      <c r="BR37" s="20"/>
      <c r="BS37" s="21"/>
      <c r="BT37" s="18">
        <f>BT36-730670.843</f>
        <v>-26154.295439915964</v>
      </c>
      <c r="BU37" s="16"/>
      <c r="BV37" s="16"/>
      <c r="BW37" s="16"/>
      <c r="BX37" s="16"/>
      <c r="BY37" s="16"/>
      <c r="BZ37" s="16"/>
      <c r="CA37" s="16"/>
      <c r="CB37" s="16"/>
      <c r="CC37" s="16"/>
      <c r="CD37" s="16"/>
      <c r="CE37" s="16"/>
      <c r="CF37" s="16"/>
      <c r="CG37" s="16"/>
      <c r="CH37" s="16"/>
      <c r="CI37" s="16"/>
      <c r="CJ37" s="17"/>
      <c r="CK37" s="18">
        <f>43321548.6307666/1000</f>
        <v>43321.5486307666</v>
      </c>
      <c r="CL37" s="20"/>
      <c r="CM37" s="20"/>
      <c r="CN37" s="20"/>
      <c r="CO37" s="20"/>
      <c r="CP37" s="20"/>
      <c r="CQ37" s="20"/>
      <c r="CR37" s="20"/>
      <c r="CS37" s="20"/>
      <c r="CT37" s="20"/>
      <c r="CU37" s="20"/>
      <c r="CV37" s="20"/>
      <c r="CW37" s="20"/>
      <c r="CX37" s="20"/>
      <c r="CY37" s="20"/>
      <c r="CZ37" s="20"/>
      <c r="DA37" s="20"/>
    </row>
    <row r="38" spans="1:105" s="3" customFormat="1" ht="40.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8">
        <f>-74384873.5593083/1000</f>
        <v>-74384.87355930831</v>
      </c>
      <c r="BA39" s="20"/>
      <c r="BB39" s="20"/>
      <c r="BC39" s="20"/>
      <c r="BD39" s="20"/>
      <c r="BE39" s="20"/>
      <c r="BF39" s="20"/>
      <c r="BG39" s="20"/>
      <c r="BH39" s="20"/>
      <c r="BI39" s="20"/>
      <c r="BJ39" s="20"/>
      <c r="BK39" s="20"/>
      <c r="BL39" s="20"/>
      <c r="BM39" s="20"/>
      <c r="BN39" s="20"/>
      <c r="BO39" s="20"/>
      <c r="BP39" s="20"/>
      <c r="BQ39" s="20"/>
      <c r="BR39" s="20"/>
      <c r="BS39" s="21"/>
      <c r="BT39" s="18">
        <f>1738303.39347163/1000</f>
        <v>1738.30339347163</v>
      </c>
      <c r="BU39" s="16"/>
      <c r="BV39" s="16"/>
      <c r="BW39" s="16"/>
      <c r="BX39" s="16"/>
      <c r="BY39" s="16"/>
      <c r="BZ39" s="16"/>
      <c r="CA39" s="16"/>
      <c r="CB39" s="16"/>
      <c r="CC39" s="16"/>
      <c r="CD39" s="16"/>
      <c r="CE39" s="16"/>
      <c r="CF39" s="16"/>
      <c r="CG39" s="16"/>
      <c r="CH39" s="16"/>
      <c r="CI39" s="16"/>
      <c r="CJ39" s="17"/>
      <c r="CK39" s="18">
        <f>27533911.9098198/1000</f>
        <v>27533.9119098198</v>
      </c>
      <c r="CL39" s="20"/>
      <c r="CM39" s="20"/>
      <c r="CN39" s="20"/>
      <c r="CO39" s="20"/>
      <c r="CP39" s="20"/>
      <c r="CQ39" s="20"/>
      <c r="CR39" s="20"/>
      <c r="CS39" s="20"/>
      <c r="CT39" s="20"/>
      <c r="CU39" s="20"/>
      <c r="CV39" s="20"/>
      <c r="CW39" s="20"/>
      <c r="CX39" s="20"/>
      <c r="CY39" s="20"/>
      <c r="CZ39" s="20"/>
      <c r="DA39" s="20"/>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22">
        <f>AZ39/AZ36</f>
        <v>-0.12776489685683254</v>
      </c>
      <c r="BA41" s="23"/>
      <c r="BB41" s="23"/>
      <c r="BC41" s="23"/>
      <c r="BD41" s="23"/>
      <c r="BE41" s="23"/>
      <c r="BF41" s="23"/>
      <c r="BG41" s="23"/>
      <c r="BH41" s="23"/>
      <c r="BI41" s="23"/>
      <c r="BJ41" s="23"/>
      <c r="BK41" s="23"/>
      <c r="BL41" s="23"/>
      <c r="BM41" s="23"/>
      <c r="BN41" s="23"/>
      <c r="BO41" s="23"/>
      <c r="BP41" s="23"/>
      <c r="BQ41" s="23"/>
      <c r="BR41" s="23"/>
      <c r="BS41" s="24"/>
      <c r="BT41" s="25">
        <f>BT39/BT36</f>
        <v>0.0024673705670815067</v>
      </c>
      <c r="BU41" s="26"/>
      <c r="BV41" s="26"/>
      <c r="BW41" s="26"/>
      <c r="BX41" s="26"/>
      <c r="BY41" s="26"/>
      <c r="BZ41" s="26"/>
      <c r="CA41" s="26"/>
      <c r="CB41" s="26"/>
      <c r="CC41" s="26"/>
      <c r="CD41" s="26"/>
      <c r="CE41" s="26"/>
      <c r="CF41" s="26"/>
      <c r="CG41" s="26"/>
      <c r="CH41" s="26"/>
      <c r="CI41" s="26"/>
      <c r="CJ41" s="27"/>
      <c r="CK41" s="22">
        <f>CK39/CK36</f>
        <v>0.025391883256508492</v>
      </c>
      <c r="CL41" s="23"/>
      <c r="CM41" s="23"/>
      <c r="CN41" s="23"/>
      <c r="CO41" s="23"/>
      <c r="CP41" s="23"/>
      <c r="CQ41" s="23"/>
      <c r="CR41" s="23"/>
      <c r="CS41" s="23"/>
      <c r="CT41" s="23"/>
      <c r="CU41" s="23"/>
      <c r="CV41" s="23"/>
      <c r="CW41" s="23"/>
      <c r="CX41" s="23"/>
      <c r="CY41" s="23"/>
      <c r="CZ41" s="23"/>
      <c r="DA41" s="23"/>
    </row>
    <row r="42" spans="1:105" s="3" customFormat="1" ht="40.5" customHeight="1">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15"/>
      <c r="BA45" s="16"/>
      <c r="BB45" s="16"/>
      <c r="BC45" s="16"/>
      <c r="BD45" s="16"/>
      <c r="BE45" s="16"/>
      <c r="BF45" s="16"/>
      <c r="BG45" s="16"/>
      <c r="BH45" s="16"/>
      <c r="BI45" s="16"/>
      <c r="BJ45" s="16"/>
      <c r="BK45" s="16"/>
      <c r="BL45" s="16"/>
      <c r="BM45" s="16"/>
      <c r="BN45" s="16"/>
      <c r="BO45" s="16"/>
      <c r="BP45" s="16"/>
      <c r="BQ45" s="16"/>
      <c r="BR45" s="16"/>
      <c r="BS45" s="17"/>
      <c r="BT45" s="15"/>
      <c r="BU45" s="16"/>
      <c r="BV45" s="16"/>
      <c r="BW45" s="16"/>
      <c r="BX45" s="16"/>
      <c r="BY45" s="16"/>
      <c r="BZ45" s="16"/>
      <c r="CA45" s="16"/>
      <c r="CB45" s="16"/>
      <c r="CC45" s="16"/>
      <c r="CD45" s="16"/>
      <c r="CE45" s="16"/>
      <c r="CF45" s="16"/>
      <c r="CG45" s="16"/>
      <c r="CH45" s="16"/>
      <c r="CI45" s="16"/>
      <c r="CJ45" s="17"/>
      <c r="CK45" s="15"/>
      <c r="CL45" s="16"/>
      <c r="CM45" s="16"/>
      <c r="CN45" s="16"/>
      <c r="CO45" s="16"/>
      <c r="CP45" s="16"/>
      <c r="CQ45" s="16"/>
      <c r="CR45" s="16"/>
      <c r="CS45" s="16"/>
      <c r="CT45" s="16"/>
      <c r="CU45" s="16"/>
      <c r="CV45" s="16"/>
      <c r="CW45" s="16"/>
      <c r="CX45" s="16"/>
      <c r="CY45" s="16"/>
      <c r="CZ45" s="16"/>
      <c r="DA45" s="16"/>
    </row>
    <row r="46" spans="1:105" s="3" customFormat="1" ht="27.75" customHeight="1">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18">
        <f>20017752/1000</f>
        <v>20017.752</v>
      </c>
      <c r="BA46" s="20"/>
      <c r="BB46" s="20"/>
      <c r="BC46" s="20"/>
      <c r="BD46" s="20"/>
      <c r="BE46" s="20"/>
      <c r="BF46" s="20"/>
      <c r="BG46" s="20"/>
      <c r="BH46" s="20"/>
      <c r="BI46" s="20"/>
      <c r="BJ46" s="20"/>
      <c r="BK46" s="20"/>
      <c r="BL46" s="20"/>
      <c r="BM46" s="20"/>
      <c r="BN46" s="20"/>
      <c r="BO46" s="20"/>
      <c r="BP46" s="20"/>
      <c r="BQ46" s="20"/>
      <c r="BR46" s="20"/>
      <c r="BS46" s="21"/>
      <c r="BT46" s="18">
        <f>21557059/1000</f>
        <v>21557.059</v>
      </c>
      <c r="BU46" s="16"/>
      <c r="BV46" s="16"/>
      <c r="BW46" s="16"/>
      <c r="BX46" s="16"/>
      <c r="BY46" s="16"/>
      <c r="BZ46" s="16"/>
      <c r="CA46" s="16"/>
      <c r="CB46" s="16"/>
      <c r="CC46" s="16"/>
      <c r="CD46" s="16"/>
      <c r="CE46" s="16"/>
      <c r="CF46" s="16"/>
      <c r="CG46" s="16"/>
      <c r="CH46" s="16"/>
      <c r="CI46" s="16"/>
      <c r="CJ46" s="17"/>
      <c r="CK46" s="18">
        <f>19988659.576325/1000</f>
        <v>19988.659576325</v>
      </c>
      <c r="CL46" s="20"/>
      <c r="CM46" s="20"/>
      <c r="CN46" s="20"/>
      <c r="CO46" s="20"/>
      <c r="CP46" s="20"/>
      <c r="CQ46" s="20"/>
      <c r="CR46" s="20"/>
      <c r="CS46" s="20"/>
      <c r="CT46" s="20"/>
      <c r="CU46" s="20"/>
      <c r="CV46" s="20"/>
      <c r="CW46" s="20"/>
      <c r="CX46" s="20"/>
      <c r="CY46" s="20"/>
      <c r="CZ46" s="20"/>
      <c r="DA46" s="20"/>
    </row>
    <row r="47" spans="1:105" s="3" customFormat="1" ht="57" customHeight="1">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8">
        <f>11427666/1000</f>
        <v>11427.666</v>
      </c>
      <c r="BA47" s="20"/>
      <c r="BB47" s="20"/>
      <c r="BC47" s="20"/>
      <c r="BD47" s="20"/>
      <c r="BE47" s="20"/>
      <c r="BF47" s="20"/>
      <c r="BG47" s="20"/>
      <c r="BH47" s="20"/>
      <c r="BI47" s="20"/>
      <c r="BJ47" s="20"/>
      <c r="BK47" s="20"/>
      <c r="BL47" s="20"/>
      <c r="BM47" s="20"/>
      <c r="BN47" s="20"/>
      <c r="BO47" s="20"/>
      <c r="BP47" s="20"/>
      <c r="BQ47" s="20"/>
      <c r="BR47" s="20"/>
      <c r="BS47" s="21"/>
      <c r="BT47" s="18">
        <f>11784700/1000</f>
        <v>11784.7</v>
      </c>
      <c r="BU47" s="16"/>
      <c r="BV47" s="16"/>
      <c r="BW47" s="16"/>
      <c r="BX47" s="16"/>
      <c r="BY47" s="16"/>
      <c r="BZ47" s="16"/>
      <c r="CA47" s="16"/>
      <c r="CB47" s="16"/>
      <c r="CC47" s="16"/>
      <c r="CD47" s="16"/>
      <c r="CE47" s="16"/>
      <c r="CF47" s="16"/>
      <c r="CG47" s="16"/>
      <c r="CH47" s="16"/>
      <c r="CI47" s="16"/>
      <c r="CJ47" s="17"/>
      <c r="CK47" s="18">
        <f>11248798.28/1000</f>
        <v>11248.798279999999</v>
      </c>
      <c r="CL47" s="20"/>
      <c r="CM47" s="20"/>
      <c r="CN47" s="20"/>
      <c r="CO47" s="20"/>
      <c r="CP47" s="20"/>
      <c r="CQ47" s="20"/>
      <c r="CR47" s="20"/>
      <c r="CS47" s="20"/>
      <c r="CT47" s="20"/>
      <c r="CU47" s="20"/>
      <c r="CV47" s="20"/>
      <c r="CW47" s="20"/>
      <c r="CX47" s="20"/>
      <c r="CY47" s="20"/>
      <c r="CZ47" s="20"/>
      <c r="DA47" s="20"/>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15"/>
      <c r="BA48" s="16"/>
      <c r="BB48" s="16"/>
      <c r="BC48" s="16"/>
      <c r="BD48" s="16"/>
      <c r="BE48" s="16"/>
      <c r="BF48" s="16"/>
      <c r="BG48" s="16"/>
      <c r="BH48" s="16"/>
      <c r="BI48" s="16"/>
      <c r="BJ48" s="16"/>
      <c r="BK48" s="16"/>
      <c r="BL48" s="16"/>
      <c r="BM48" s="16"/>
      <c r="BN48" s="16"/>
      <c r="BO48" s="16"/>
      <c r="BP48" s="16"/>
      <c r="BQ48" s="16"/>
      <c r="BR48" s="16"/>
      <c r="BS48" s="17"/>
      <c r="BT48" s="15"/>
      <c r="BU48" s="16"/>
      <c r="BV48" s="16"/>
      <c r="BW48" s="16"/>
      <c r="BX48" s="16"/>
      <c r="BY48" s="16"/>
      <c r="BZ48" s="16"/>
      <c r="CA48" s="16"/>
      <c r="CB48" s="16"/>
      <c r="CC48" s="16"/>
      <c r="CD48" s="16"/>
      <c r="CE48" s="16"/>
      <c r="CF48" s="16"/>
      <c r="CG48" s="16"/>
      <c r="CH48" s="16"/>
      <c r="CI48" s="16"/>
      <c r="CJ48" s="17"/>
      <c r="CK48" s="15"/>
      <c r="CL48" s="16"/>
      <c r="CM48" s="16"/>
      <c r="CN48" s="16"/>
      <c r="CO48" s="16"/>
      <c r="CP48" s="16"/>
      <c r="CQ48" s="16"/>
      <c r="CR48" s="16"/>
      <c r="CS48" s="16"/>
      <c r="CT48" s="16"/>
      <c r="CU48" s="16"/>
      <c r="CV48" s="16"/>
      <c r="CW48" s="16"/>
      <c r="CX48" s="16"/>
      <c r="CY48" s="16"/>
      <c r="CZ48" s="16"/>
      <c r="DA48" s="16"/>
    </row>
    <row r="49" spans="1:105" s="3" customFormat="1" ht="66" customHeight="1">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c r="BA49" s="16"/>
      <c r="BB49" s="16"/>
      <c r="BC49" s="16"/>
      <c r="BD49" s="16"/>
      <c r="BE49" s="16"/>
      <c r="BF49" s="16"/>
      <c r="BG49" s="16"/>
      <c r="BH49" s="16"/>
      <c r="BI49" s="16"/>
      <c r="BJ49" s="16"/>
      <c r="BK49" s="16"/>
      <c r="BL49" s="16"/>
      <c r="BM49" s="16"/>
      <c r="BN49" s="16"/>
      <c r="BO49" s="16"/>
      <c r="BP49" s="16"/>
      <c r="BQ49" s="16"/>
      <c r="BR49" s="16"/>
      <c r="BS49" s="17"/>
      <c r="BT49" s="15"/>
      <c r="BU49" s="16"/>
      <c r="BV49" s="16"/>
      <c r="BW49" s="16"/>
      <c r="BX49" s="16"/>
      <c r="BY49" s="16"/>
      <c r="BZ49" s="16"/>
      <c r="CA49" s="16"/>
      <c r="CB49" s="16"/>
      <c r="CC49" s="16"/>
      <c r="CD49" s="16"/>
      <c r="CE49" s="16"/>
      <c r="CF49" s="16"/>
      <c r="CG49" s="16"/>
      <c r="CH49" s="16"/>
      <c r="CI49" s="16"/>
      <c r="CJ49" s="17"/>
      <c r="CK49" s="15"/>
      <c r="CL49" s="16"/>
      <c r="CM49" s="16"/>
      <c r="CN49" s="16"/>
      <c r="CO49" s="16"/>
      <c r="CP49" s="16"/>
      <c r="CQ49" s="16"/>
      <c r="CR49" s="16"/>
      <c r="CS49" s="16"/>
      <c r="CT49" s="16"/>
      <c r="CU49" s="16"/>
      <c r="CV49" s="16"/>
      <c r="CW49" s="16"/>
      <c r="CX49" s="16"/>
      <c r="CY49" s="16"/>
      <c r="CZ49" s="16"/>
      <c r="DA49" s="16"/>
    </row>
    <row r="50" spans="1:105" s="3" customFormat="1" ht="66"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8">
        <f>656586052.359308/1000</f>
        <v>656586.052359308</v>
      </c>
      <c r="BA51" s="20"/>
      <c r="BB51" s="20"/>
      <c r="BC51" s="20"/>
      <c r="BD51" s="20"/>
      <c r="BE51" s="20"/>
      <c r="BF51" s="20"/>
      <c r="BG51" s="20"/>
      <c r="BH51" s="20"/>
      <c r="BI51" s="20"/>
      <c r="BJ51" s="20"/>
      <c r="BK51" s="20"/>
      <c r="BL51" s="20"/>
      <c r="BM51" s="20"/>
      <c r="BN51" s="20"/>
      <c r="BO51" s="20"/>
      <c r="BP51" s="20"/>
      <c r="BQ51" s="20"/>
      <c r="BR51" s="20"/>
      <c r="BS51" s="21"/>
      <c r="BT51" s="18">
        <f>704516547.560084/1000</f>
        <v>704516.547560084</v>
      </c>
      <c r="BU51" s="20"/>
      <c r="BV51" s="20"/>
      <c r="BW51" s="20"/>
      <c r="BX51" s="20"/>
      <c r="BY51" s="20"/>
      <c r="BZ51" s="20"/>
      <c r="CA51" s="20"/>
      <c r="CB51" s="20"/>
      <c r="CC51" s="20"/>
      <c r="CD51" s="20"/>
      <c r="CE51" s="20"/>
      <c r="CF51" s="20"/>
      <c r="CG51" s="20"/>
      <c r="CH51" s="20"/>
      <c r="CI51" s="20"/>
      <c r="CJ51" s="21"/>
      <c r="CK51" s="18">
        <f>1084358794.17342/1000</f>
        <v>1084358.79417342</v>
      </c>
      <c r="CL51" s="20"/>
      <c r="CM51" s="20"/>
      <c r="CN51" s="20"/>
      <c r="CO51" s="20"/>
      <c r="CP51" s="20"/>
      <c r="CQ51" s="20"/>
      <c r="CR51" s="20"/>
      <c r="CS51" s="20"/>
      <c r="CT51" s="20"/>
      <c r="CU51" s="20"/>
      <c r="CV51" s="20"/>
      <c r="CW51" s="20"/>
      <c r="CX51" s="20"/>
      <c r="CY51" s="20"/>
      <c r="CZ51" s="20"/>
      <c r="DA51" s="20"/>
    </row>
    <row r="52" spans="1:105" s="3" customFormat="1" ht="95.25" customHeight="1">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15"/>
      <c r="BA52" s="16"/>
      <c r="BB52" s="16"/>
      <c r="BC52" s="16"/>
      <c r="BD52" s="16"/>
      <c r="BE52" s="16"/>
      <c r="BF52" s="16"/>
      <c r="BG52" s="16"/>
      <c r="BH52" s="16"/>
      <c r="BI52" s="16"/>
      <c r="BJ52" s="16"/>
      <c r="BK52" s="16"/>
      <c r="BL52" s="16"/>
      <c r="BM52" s="16"/>
      <c r="BN52" s="16"/>
      <c r="BO52" s="16"/>
      <c r="BP52" s="16"/>
      <c r="BQ52" s="16"/>
      <c r="BR52" s="16"/>
      <c r="BS52" s="17"/>
      <c r="BT52" s="15"/>
      <c r="BU52" s="16"/>
      <c r="BV52" s="16"/>
      <c r="BW52" s="16"/>
      <c r="BX52" s="16"/>
      <c r="BY52" s="16"/>
      <c r="BZ52" s="16"/>
      <c r="CA52" s="16"/>
      <c r="CB52" s="16"/>
      <c r="CC52" s="16"/>
      <c r="CD52" s="16"/>
      <c r="CE52" s="16"/>
      <c r="CF52" s="16"/>
      <c r="CG52" s="16"/>
      <c r="CH52" s="16"/>
      <c r="CI52" s="16"/>
      <c r="CJ52" s="17"/>
      <c r="CK52" s="15"/>
      <c r="CL52" s="16"/>
      <c r="CM52" s="16"/>
      <c r="CN52" s="16"/>
      <c r="CO52" s="16"/>
      <c r="CP52" s="16"/>
      <c r="CQ52" s="16"/>
      <c r="CR52" s="16"/>
      <c r="CS52" s="16"/>
      <c r="CT52" s="16"/>
      <c r="CU52" s="16"/>
      <c r="CV52" s="16"/>
      <c r="CW52" s="16"/>
      <c r="CX52" s="16"/>
      <c r="CY52" s="16"/>
      <c r="CZ52" s="16"/>
      <c r="DA52" s="16"/>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5"/>
      <c r="BA54" s="16"/>
      <c r="BB54" s="16"/>
      <c r="BC54" s="16"/>
      <c r="BD54" s="16"/>
      <c r="BE54" s="16"/>
      <c r="BF54" s="16"/>
      <c r="BG54" s="16"/>
      <c r="BH54" s="16"/>
      <c r="BI54" s="16"/>
      <c r="BJ54" s="16"/>
      <c r="BK54" s="16"/>
      <c r="BL54" s="16"/>
      <c r="BM54" s="16"/>
      <c r="BN54" s="16"/>
      <c r="BO54" s="16"/>
      <c r="BP54" s="16"/>
      <c r="BQ54" s="16"/>
      <c r="BR54" s="16"/>
      <c r="BS54" s="17"/>
      <c r="BT54" s="15"/>
      <c r="BU54" s="16"/>
      <c r="BV54" s="16"/>
      <c r="BW54" s="16"/>
      <c r="BX54" s="16"/>
      <c r="BY54" s="16"/>
      <c r="BZ54" s="16"/>
      <c r="CA54" s="16"/>
      <c r="CB54" s="16"/>
      <c r="CC54" s="16"/>
      <c r="CD54" s="16"/>
      <c r="CE54" s="16"/>
      <c r="CF54" s="16"/>
      <c r="CG54" s="16"/>
      <c r="CH54" s="16"/>
      <c r="CI54" s="16"/>
      <c r="CJ54" s="17"/>
      <c r="CK54" s="15"/>
      <c r="CL54" s="16"/>
      <c r="CM54" s="16"/>
      <c r="CN54" s="16"/>
      <c r="CO54" s="16"/>
      <c r="CP54" s="16"/>
      <c r="CQ54" s="16"/>
      <c r="CR54" s="16"/>
      <c r="CS54" s="16"/>
      <c r="CT54" s="16"/>
      <c r="CU54" s="16"/>
      <c r="CV54" s="16"/>
      <c r="CW54" s="16"/>
      <c r="CX54" s="16"/>
      <c r="CY54" s="16"/>
      <c r="CZ54" s="16"/>
      <c r="DA54" s="16"/>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c r="BA55" s="16"/>
      <c r="BB55" s="16"/>
      <c r="BC55" s="16"/>
      <c r="BD55" s="16"/>
      <c r="BE55" s="16"/>
      <c r="BF55" s="16"/>
      <c r="BG55" s="16"/>
      <c r="BH55" s="16"/>
      <c r="BI55" s="16"/>
      <c r="BJ55" s="16"/>
      <c r="BK55" s="16"/>
      <c r="BL55" s="16"/>
      <c r="BM55" s="16"/>
      <c r="BN55" s="16"/>
      <c r="BO55" s="16"/>
      <c r="BP55" s="16"/>
      <c r="BQ55" s="16"/>
      <c r="BR55" s="16"/>
      <c r="BS55" s="17"/>
      <c r="BT55" s="15"/>
      <c r="BU55" s="16"/>
      <c r="BV55" s="16"/>
      <c r="BW55" s="16"/>
      <c r="BX55" s="16"/>
      <c r="BY55" s="16"/>
      <c r="BZ55" s="16"/>
      <c r="CA55" s="16"/>
      <c r="CB55" s="16"/>
      <c r="CC55" s="16"/>
      <c r="CD55" s="16"/>
      <c r="CE55" s="16"/>
      <c r="CF55" s="16"/>
      <c r="CG55" s="16"/>
      <c r="CH55" s="16"/>
      <c r="CI55" s="16"/>
      <c r="CJ55" s="17"/>
      <c r="CK55" s="15"/>
      <c r="CL55" s="16"/>
      <c r="CM55" s="16"/>
      <c r="CN55" s="16"/>
      <c r="CO55" s="16"/>
      <c r="CP55" s="16"/>
      <c r="CQ55" s="16"/>
      <c r="CR55" s="16"/>
      <c r="CS55" s="16"/>
      <c r="CT55" s="16"/>
      <c r="CU55" s="16"/>
      <c r="CV55" s="16"/>
      <c r="CW55" s="16"/>
      <c r="CX55" s="16"/>
      <c r="CY55" s="16"/>
      <c r="CZ55" s="16"/>
      <c r="DA55" s="16"/>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5"/>
      <c r="BA56" s="16"/>
      <c r="BB56" s="16"/>
      <c r="BC56" s="16"/>
      <c r="BD56" s="16"/>
      <c r="BE56" s="16"/>
      <c r="BF56" s="16"/>
      <c r="BG56" s="16"/>
      <c r="BH56" s="16"/>
      <c r="BI56" s="16"/>
      <c r="BJ56" s="16"/>
      <c r="BK56" s="16"/>
      <c r="BL56" s="16"/>
      <c r="BM56" s="16"/>
      <c r="BN56" s="16"/>
      <c r="BO56" s="16"/>
      <c r="BP56" s="16"/>
      <c r="BQ56" s="16"/>
      <c r="BR56" s="16"/>
      <c r="BS56" s="17"/>
      <c r="BT56" s="15"/>
      <c r="BU56" s="16"/>
      <c r="BV56" s="16"/>
      <c r="BW56" s="16"/>
      <c r="BX56" s="16"/>
      <c r="BY56" s="16"/>
      <c r="BZ56" s="16"/>
      <c r="CA56" s="16"/>
      <c r="CB56" s="16"/>
      <c r="CC56" s="16"/>
      <c r="CD56" s="16"/>
      <c r="CE56" s="16"/>
      <c r="CF56" s="16"/>
      <c r="CG56" s="16"/>
      <c r="CH56" s="16"/>
      <c r="CI56" s="16"/>
      <c r="CJ56" s="17"/>
      <c r="CK56" s="15"/>
      <c r="CL56" s="16"/>
      <c r="CM56" s="16"/>
      <c r="CN56" s="16"/>
      <c r="CO56" s="16"/>
      <c r="CP56" s="16"/>
      <c r="CQ56" s="16"/>
      <c r="CR56" s="16"/>
      <c r="CS56" s="16"/>
      <c r="CT56" s="16"/>
      <c r="CU56" s="16"/>
      <c r="CV56" s="16"/>
      <c r="CW56" s="16"/>
      <c r="CX56" s="16"/>
      <c r="CY56" s="16"/>
      <c r="CZ56" s="16"/>
      <c r="DA56" s="16"/>
    </row>
    <row r="57" spans="1:105" s="3" customFormat="1" ht="69.75" customHeight="1">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15"/>
      <c r="BA57" s="16"/>
      <c r="BB57" s="16"/>
      <c r="BC57" s="16"/>
      <c r="BD57" s="16"/>
      <c r="BE57" s="16"/>
      <c r="BF57" s="16"/>
      <c r="BG57" s="16"/>
      <c r="BH57" s="16"/>
      <c r="BI57" s="16"/>
      <c r="BJ57" s="16"/>
      <c r="BK57" s="16"/>
      <c r="BL57" s="16"/>
      <c r="BM57" s="16"/>
      <c r="BN57" s="16"/>
      <c r="BO57" s="16"/>
      <c r="BP57" s="16"/>
      <c r="BQ57" s="16"/>
      <c r="BR57" s="16"/>
      <c r="BS57" s="17"/>
      <c r="BT57" s="15"/>
      <c r="BU57" s="16"/>
      <c r="BV57" s="16"/>
      <c r="BW57" s="16"/>
      <c r="BX57" s="16"/>
      <c r="BY57" s="16"/>
      <c r="BZ57" s="16"/>
      <c r="CA57" s="16"/>
      <c r="CB57" s="16"/>
      <c r="CC57" s="16"/>
      <c r="CD57" s="16"/>
      <c r="CE57" s="16"/>
      <c r="CF57" s="16"/>
      <c r="CG57" s="16"/>
      <c r="CH57" s="16"/>
      <c r="CI57" s="16"/>
      <c r="CJ57" s="17"/>
      <c r="CK57" s="15"/>
      <c r="CL57" s="16"/>
      <c r="CM57" s="16"/>
      <c r="CN57" s="16"/>
      <c r="CO57" s="16"/>
      <c r="CP57" s="16"/>
      <c r="CQ57" s="16"/>
      <c r="CR57" s="16"/>
      <c r="CS57" s="16"/>
      <c r="CT57" s="16"/>
      <c r="CU57" s="16"/>
      <c r="CV57" s="16"/>
      <c r="CW57" s="16"/>
      <c r="CX57" s="16"/>
      <c r="CY57" s="16"/>
      <c r="CZ57" s="16"/>
      <c r="DA57" s="16"/>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54"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c r="CL60" s="16"/>
      <c r="CM60" s="16"/>
      <c r="CN60" s="16"/>
      <c r="CO60" s="16"/>
      <c r="CP60" s="16"/>
      <c r="CQ60" s="16"/>
      <c r="CR60" s="16"/>
      <c r="CS60" s="16"/>
      <c r="CT60" s="16"/>
      <c r="CU60" s="16"/>
      <c r="CV60" s="16"/>
      <c r="CW60" s="16"/>
      <c r="CX60" s="16"/>
      <c r="CY60" s="16"/>
      <c r="CZ60" s="16"/>
      <c r="DA60" s="16"/>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5"/>
      <c r="BA61" s="16"/>
      <c r="BB61" s="16"/>
      <c r="BC61" s="16"/>
      <c r="BD61" s="16"/>
      <c r="BE61" s="16"/>
      <c r="BF61" s="16"/>
      <c r="BG61" s="16"/>
      <c r="BH61" s="16"/>
      <c r="BI61" s="16"/>
      <c r="BJ61" s="16"/>
      <c r="BK61" s="16"/>
      <c r="BL61" s="16"/>
      <c r="BM61" s="16"/>
      <c r="BN61" s="16"/>
      <c r="BO61" s="16"/>
      <c r="BP61" s="16"/>
      <c r="BQ61" s="16"/>
      <c r="BR61" s="16"/>
      <c r="BS61" s="17"/>
      <c r="BT61" s="15"/>
      <c r="BU61" s="16"/>
      <c r="BV61" s="16"/>
      <c r="BW61" s="16"/>
      <c r="BX61" s="16"/>
      <c r="BY61" s="16"/>
      <c r="BZ61" s="16"/>
      <c r="CA61" s="16"/>
      <c r="CB61" s="16"/>
      <c r="CC61" s="16"/>
      <c r="CD61" s="16"/>
      <c r="CE61" s="16"/>
      <c r="CF61" s="16"/>
      <c r="CG61" s="16"/>
      <c r="CH61" s="16"/>
      <c r="CI61" s="16"/>
      <c r="CJ61" s="17"/>
      <c r="CK61" s="15"/>
      <c r="CL61" s="16"/>
      <c r="CM61" s="16"/>
      <c r="CN61" s="16"/>
      <c r="CO61" s="16"/>
      <c r="CP61" s="16"/>
      <c r="CQ61" s="16"/>
      <c r="CR61" s="16"/>
      <c r="CS61" s="16"/>
      <c r="CT61" s="16"/>
      <c r="CU61" s="16"/>
      <c r="CV61" s="16"/>
      <c r="CW61" s="16"/>
      <c r="CX61" s="16"/>
      <c r="CY61" s="16"/>
      <c r="CZ61" s="16"/>
      <c r="DA61" s="16"/>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5"/>
      <c r="BA62" s="16"/>
      <c r="BB62" s="16"/>
      <c r="BC62" s="16"/>
      <c r="BD62" s="16"/>
      <c r="BE62" s="16"/>
      <c r="BF62" s="16"/>
      <c r="BG62" s="16"/>
      <c r="BH62" s="16"/>
      <c r="BI62" s="16"/>
      <c r="BJ62" s="16"/>
      <c r="BK62" s="16"/>
      <c r="BL62" s="16"/>
      <c r="BM62" s="16"/>
      <c r="BN62" s="16"/>
      <c r="BO62" s="16"/>
      <c r="BP62" s="16"/>
      <c r="BQ62" s="16"/>
      <c r="BR62" s="16"/>
      <c r="BS62" s="17"/>
      <c r="BT62" s="15"/>
      <c r="BU62" s="16"/>
      <c r="BV62" s="16"/>
      <c r="BW62" s="16"/>
      <c r="BX62" s="16"/>
      <c r="BY62" s="16"/>
      <c r="BZ62" s="16"/>
      <c r="CA62" s="16"/>
      <c r="CB62" s="16"/>
      <c r="CC62" s="16"/>
      <c r="CD62" s="16"/>
      <c r="CE62" s="16"/>
      <c r="CF62" s="16"/>
      <c r="CG62" s="16"/>
      <c r="CH62" s="16"/>
      <c r="CI62" s="16"/>
      <c r="CJ62" s="17"/>
      <c r="CK62" s="15"/>
      <c r="CL62" s="16"/>
      <c r="CM62" s="16"/>
      <c r="CN62" s="16"/>
      <c r="CO62" s="16"/>
      <c r="CP62" s="16"/>
      <c r="CQ62" s="16"/>
      <c r="CR62" s="16"/>
      <c r="CS62" s="16"/>
      <c r="CT62" s="16"/>
      <c r="CU62" s="16"/>
      <c r="CV62" s="16"/>
      <c r="CW62" s="16"/>
      <c r="CX62" s="16"/>
      <c r="CY62" s="16"/>
      <c r="CZ62" s="16"/>
      <c r="DA62" s="16"/>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v>209</v>
      </c>
      <c r="BA64" s="16"/>
      <c r="BB64" s="16"/>
      <c r="BC64" s="16"/>
      <c r="BD64" s="16"/>
      <c r="BE64" s="16"/>
      <c r="BF64" s="16"/>
      <c r="BG64" s="16"/>
      <c r="BH64" s="16"/>
      <c r="BI64" s="16"/>
      <c r="BJ64" s="16"/>
      <c r="BK64" s="16"/>
      <c r="BL64" s="16"/>
      <c r="BM64" s="16"/>
      <c r="BN64" s="16"/>
      <c r="BO64" s="16"/>
      <c r="BP64" s="16"/>
      <c r="BQ64" s="16"/>
      <c r="BR64" s="16"/>
      <c r="BS64" s="17"/>
      <c r="BT64" s="15">
        <v>206</v>
      </c>
      <c r="BU64" s="16"/>
      <c r="BV64" s="16"/>
      <c r="BW64" s="16"/>
      <c r="BX64" s="16"/>
      <c r="BY64" s="16"/>
      <c r="BZ64" s="16"/>
      <c r="CA64" s="16"/>
      <c r="CB64" s="16"/>
      <c r="CC64" s="16"/>
      <c r="CD64" s="16"/>
      <c r="CE64" s="16"/>
      <c r="CF64" s="16"/>
      <c r="CG64" s="16"/>
      <c r="CH64" s="16"/>
      <c r="CI64" s="16"/>
      <c r="CJ64" s="17"/>
      <c r="CK64" s="15">
        <v>259</v>
      </c>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v>54</v>
      </c>
      <c r="BA65" s="16"/>
      <c r="BB65" s="16"/>
      <c r="BC65" s="16"/>
      <c r="BD65" s="16"/>
      <c r="BE65" s="16"/>
      <c r="BF65" s="16"/>
      <c r="BG65" s="16"/>
      <c r="BH65" s="16"/>
      <c r="BI65" s="16"/>
      <c r="BJ65" s="16"/>
      <c r="BK65" s="16"/>
      <c r="BL65" s="16"/>
      <c r="BM65" s="16"/>
      <c r="BN65" s="16"/>
      <c r="BO65" s="16"/>
      <c r="BP65" s="16"/>
      <c r="BQ65" s="16"/>
      <c r="BR65" s="16"/>
      <c r="BS65" s="17"/>
      <c r="BT65" s="15">
        <v>49</v>
      </c>
      <c r="BU65" s="16"/>
      <c r="BV65" s="16"/>
      <c r="BW65" s="16"/>
      <c r="BX65" s="16"/>
      <c r="BY65" s="16"/>
      <c r="BZ65" s="16"/>
      <c r="CA65" s="16"/>
      <c r="CB65" s="16"/>
      <c r="CC65" s="16"/>
      <c r="CD65" s="16"/>
      <c r="CE65" s="16"/>
      <c r="CF65" s="16"/>
      <c r="CG65" s="16"/>
      <c r="CH65" s="16"/>
      <c r="CI65" s="16"/>
      <c r="CJ65" s="17"/>
      <c r="CK65" s="15">
        <v>73</v>
      </c>
      <c r="CL65" s="16"/>
      <c r="CM65" s="16"/>
      <c r="CN65" s="16"/>
      <c r="CO65" s="16"/>
      <c r="CP65" s="16"/>
      <c r="CQ65" s="16"/>
      <c r="CR65" s="16"/>
      <c r="CS65" s="16"/>
      <c r="CT65" s="16"/>
      <c r="CU65" s="16"/>
      <c r="CV65" s="16"/>
      <c r="CW65" s="16"/>
      <c r="CX65" s="16"/>
      <c r="CY65" s="16"/>
      <c r="CZ65" s="16"/>
      <c r="DA65" s="16"/>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8">
        <v>620546</v>
      </c>
      <c r="BA67" s="20"/>
      <c r="BB67" s="20"/>
      <c r="BC67" s="20"/>
      <c r="BD67" s="20"/>
      <c r="BE67" s="20"/>
      <c r="BF67" s="20"/>
      <c r="BG67" s="20"/>
      <c r="BH67" s="20"/>
      <c r="BI67" s="20"/>
      <c r="BJ67" s="20"/>
      <c r="BK67" s="20"/>
      <c r="BL67" s="20"/>
      <c r="BM67" s="20"/>
      <c r="BN67" s="20"/>
      <c r="BO67" s="20"/>
      <c r="BP67" s="20"/>
      <c r="BQ67" s="20"/>
      <c r="BR67" s="20"/>
      <c r="BS67" s="21"/>
      <c r="BT67" s="18">
        <v>620546</v>
      </c>
      <c r="BU67" s="20"/>
      <c r="BV67" s="20"/>
      <c r="BW67" s="20"/>
      <c r="BX67" s="20"/>
      <c r="BY67" s="20"/>
      <c r="BZ67" s="20"/>
      <c r="CA67" s="20"/>
      <c r="CB67" s="20"/>
      <c r="CC67" s="20"/>
      <c r="CD67" s="20"/>
      <c r="CE67" s="20"/>
      <c r="CF67" s="20"/>
      <c r="CG67" s="20"/>
      <c r="CH67" s="20"/>
      <c r="CI67" s="20"/>
      <c r="CJ67" s="21"/>
      <c r="CK67" s="18">
        <v>620546</v>
      </c>
      <c r="CL67" s="20"/>
      <c r="CM67" s="20"/>
      <c r="CN67" s="20"/>
      <c r="CO67" s="20"/>
      <c r="CP67" s="20"/>
      <c r="CQ67" s="20"/>
      <c r="CR67" s="20"/>
      <c r="CS67" s="20"/>
      <c r="CT67" s="20"/>
      <c r="CU67" s="20"/>
      <c r="CV67" s="20"/>
      <c r="CW67" s="20"/>
      <c r="CX67" s="20"/>
      <c r="CY67" s="20"/>
      <c r="CZ67" s="20"/>
      <c r="DA67" s="20"/>
    </row>
    <row r="68" spans="1:105" s="3" customFormat="1" ht="66"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19" t="s">
        <v>98</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row>
    <row r="70" spans="1:105" s="3" customFormat="1" ht="40.5" customHeight="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8">
        <f>20017752/1000</f>
        <v>20017.752</v>
      </c>
      <c r="BA70" s="20"/>
      <c r="BB70" s="20"/>
      <c r="BC70" s="20"/>
      <c r="BD70" s="20"/>
      <c r="BE70" s="20"/>
      <c r="BF70" s="20"/>
      <c r="BG70" s="20"/>
      <c r="BH70" s="20"/>
      <c r="BI70" s="20"/>
      <c r="BJ70" s="20"/>
      <c r="BK70" s="20"/>
      <c r="BL70" s="20"/>
      <c r="BM70" s="20"/>
      <c r="BN70" s="20"/>
      <c r="BO70" s="20"/>
      <c r="BP70" s="20"/>
      <c r="BQ70" s="20"/>
      <c r="BR70" s="20"/>
      <c r="BS70" s="21"/>
      <c r="BT70" s="18"/>
      <c r="BU70" s="20"/>
      <c r="BV70" s="20"/>
      <c r="BW70" s="20"/>
      <c r="BX70" s="20"/>
      <c r="BY70" s="20"/>
      <c r="BZ70" s="20"/>
      <c r="CA70" s="20"/>
      <c r="CB70" s="20"/>
      <c r="CC70" s="20"/>
      <c r="CD70" s="20"/>
      <c r="CE70" s="20"/>
      <c r="CF70" s="20"/>
      <c r="CG70" s="20"/>
      <c r="CH70" s="20"/>
      <c r="CI70" s="20"/>
      <c r="CJ70" s="21"/>
      <c r="CK70" s="18">
        <f>19988.66</f>
        <v>19988.66</v>
      </c>
      <c r="CL70" s="20"/>
      <c r="CM70" s="20"/>
      <c r="CN70" s="20"/>
      <c r="CO70" s="20"/>
      <c r="CP70" s="20"/>
      <c r="CQ70" s="20"/>
      <c r="CR70" s="20"/>
      <c r="CS70" s="20"/>
      <c r="CT70" s="20"/>
      <c r="CU70" s="20"/>
      <c r="CV70" s="20"/>
      <c r="CW70" s="20"/>
      <c r="CX70" s="20"/>
      <c r="CY70" s="20"/>
      <c r="CZ70" s="20"/>
      <c r="DA70" s="20"/>
    </row>
    <row r="71" spans="1:105" s="3" customFormat="1" ht="15" customHeight="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8">
        <f>AZ73</f>
        <v>11427.666000000001</v>
      </c>
      <c r="BA72" s="16"/>
      <c r="BB72" s="16"/>
      <c r="BC72" s="16"/>
      <c r="BD72" s="16"/>
      <c r="BE72" s="16"/>
      <c r="BF72" s="16"/>
      <c r="BG72" s="16"/>
      <c r="BH72" s="16"/>
      <c r="BI72" s="16"/>
      <c r="BJ72" s="16"/>
      <c r="BK72" s="16"/>
      <c r="BL72" s="16"/>
      <c r="BM72" s="16"/>
      <c r="BN72" s="16"/>
      <c r="BO72" s="16"/>
      <c r="BP72" s="16"/>
      <c r="BQ72" s="16"/>
      <c r="BR72" s="16"/>
      <c r="BS72" s="17"/>
      <c r="BT72" s="18">
        <f>BT73</f>
        <v>11784.5</v>
      </c>
      <c r="BU72" s="16"/>
      <c r="BV72" s="16"/>
      <c r="BW72" s="16"/>
      <c r="BX72" s="16"/>
      <c r="BY72" s="16"/>
      <c r="BZ72" s="16"/>
      <c r="CA72" s="16"/>
      <c r="CB72" s="16"/>
      <c r="CC72" s="16"/>
      <c r="CD72" s="16"/>
      <c r="CE72" s="16"/>
      <c r="CF72" s="16"/>
      <c r="CG72" s="16"/>
      <c r="CH72" s="16"/>
      <c r="CI72" s="16"/>
      <c r="CJ72" s="17"/>
      <c r="CK72" s="18">
        <f>CK73</f>
        <v>11248.797999999999</v>
      </c>
      <c r="CL72" s="16"/>
      <c r="CM72" s="16"/>
      <c r="CN72" s="16"/>
      <c r="CO72" s="16"/>
      <c r="CP72" s="16"/>
      <c r="CQ72" s="16"/>
      <c r="CR72" s="16"/>
      <c r="CS72" s="16"/>
      <c r="CT72" s="16"/>
      <c r="CU72" s="16"/>
      <c r="CV72" s="16"/>
      <c r="CW72" s="16"/>
      <c r="CX72" s="16"/>
      <c r="CY72" s="16"/>
      <c r="CZ72" s="16"/>
      <c r="DA72" s="16"/>
    </row>
    <row r="73" spans="1:105" s="3" customFormat="1" ht="27.75" customHeight="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8">
        <f>AZ74+AZ75</f>
        <v>11427.666000000001</v>
      </c>
      <c r="BA73" s="16"/>
      <c r="BB73" s="16"/>
      <c r="BC73" s="16"/>
      <c r="BD73" s="16"/>
      <c r="BE73" s="16"/>
      <c r="BF73" s="16"/>
      <c r="BG73" s="16"/>
      <c r="BH73" s="16"/>
      <c r="BI73" s="16"/>
      <c r="BJ73" s="16"/>
      <c r="BK73" s="16"/>
      <c r="BL73" s="16"/>
      <c r="BM73" s="16"/>
      <c r="BN73" s="16"/>
      <c r="BO73" s="16"/>
      <c r="BP73" s="16"/>
      <c r="BQ73" s="16"/>
      <c r="BR73" s="16"/>
      <c r="BS73" s="17"/>
      <c r="BT73" s="18">
        <f>BT74+BT75</f>
        <v>11784.5</v>
      </c>
      <c r="BU73" s="16"/>
      <c r="BV73" s="16"/>
      <c r="BW73" s="16"/>
      <c r="BX73" s="16"/>
      <c r="BY73" s="16"/>
      <c r="BZ73" s="16"/>
      <c r="CA73" s="16"/>
      <c r="CB73" s="16"/>
      <c r="CC73" s="16"/>
      <c r="CD73" s="16"/>
      <c r="CE73" s="16"/>
      <c r="CF73" s="16"/>
      <c r="CG73" s="16"/>
      <c r="CH73" s="16"/>
      <c r="CI73" s="16"/>
      <c r="CJ73" s="17"/>
      <c r="CK73" s="18">
        <f>CK74+CK75</f>
        <v>11248.797999999999</v>
      </c>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8">
        <f>6173546/1000</f>
        <v>6173.546</v>
      </c>
      <c r="BA74" s="20"/>
      <c r="BB74" s="20"/>
      <c r="BC74" s="20"/>
      <c r="BD74" s="20"/>
      <c r="BE74" s="20"/>
      <c r="BF74" s="20"/>
      <c r="BG74" s="20"/>
      <c r="BH74" s="20"/>
      <c r="BI74" s="20"/>
      <c r="BJ74" s="20"/>
      <c r="BK74" s="20"/>
      <c r="BL74" s="20"/>
      <c r="BM74" s="20"/>
      <c r="BN74" s="20"/>
      <c r="BO74" s="20"/>
      <c r="BP74" s="20"/>
      <c r="BQ74" s="20"/>
      <c r="BR74" s="20"/>
      <c r="BS74" s="21"/>
      <c r="BT74" s="18">
        <v>6465.5</v>
      </c>
      <c r="BU74" s="20"/>
      <c r="BV74" s="20"/>
      <c r="BW74" s="20"/>
      <c r="BX74" s="20"/>
      <c r="BY74" s="20"/>
      <c r="BZ74" s="20"/>
      <c r="CA74" s="20"/>
      <c r="CB74" s="20"/>
      <c r="CC74" s="20"/>
      <c r="CD74" s="20"/>
      <c r="CE74" s="20"/>
      <c r="CF74" s="20"/>
      <c r="CG74" s="20"/>
      <c r="CH74" s="20"/>
      <c r="CI74" s="20"/>
      <c r="CJ74" s="21"/>
      <c r="CK74" s="18">
        <v>6186.839</v>
      </c>
      <c r="CL74" s="20"/>
      <c r="CM74" s="20"/>
      <c r="CN74" s="20"/>
      <c r="CO74" s="20"/>
      <c r="CP74" s="20"/>
      <c r="CQ74" s="20"/>
      <c r="CR74" s="20"/>
      <c r="CS74" s="20"/>
      <c r="CT74" s="20"/>
      <c r="CU74" s="20"/>
      <c r="CV74" s="20"/>
      <c r="CW74" s="20"/>
      <c r="CX74" s="20"/>
      <c r="CY74" s="20"/>
      <c r="CZ74" s="20"/>
      <c r="DA74" s="20"/>
    </row>
    <row r="75" spans="1:105" s="3" customFormat="1" ht="15" customHeight="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8">
        <f>5254120/1000</f>
        <v>5254.12</v>
      </c>
      <c r="BA75" s="20"/>
      <c r="BB75" s="20"/>
      <c r="BC75" s="20"/>
      <c r="BD75" s="20"/>
      <c r="BE75" s="20"/>
      <c r="BF75" s="20"/>
      <c r="BG75" s="20"/>
      <c r="BH75" s="20"/>
      <c r="BI75" s="20"/>
      <c r="BJ75" s="20"/>
      <c r="BK75" s="20"/>
      <c r="BL75" s="20"/>
      <c r="BM75" s="20"/>
      <c r="BN75" s="20"/>
      <c r="BO75" s="20"/>
      <c r="BP75" s="20"/>
      <c r="BQ75" s="20"/>
      <c r="BR75" s="20"/>
      <c r="BS75" s="21"/>
      <c r="BT75" s="18">
        <v>5319</v>
      </c>
      <c r="BU75" s="20"/>
      <c r="BV75" s="20"/>
      <c r="BW75" s="20"/>
      <c r="BX75" s="20"/>
      <c r="BY75" s="20"/>
      <c r="BZ75" s="20"/>
      <c r="CA75" s="20"/>
      <c r="CB75" s="20"/>
      <c r="CC75" s="20"/>
      <c r="CD75" s="20"/>
      <c r="CE75" s="20"/>
      <c r="CF75" s="20"/>
      <c r="CG75" s="20"/>
      <c r="CH75" s="20"/>
      <c r="CI75" s="20"/>
      <c r="CJ75" s="21"/>
      <c r="CK75" s="18">
        <v>5061.959</v>
      </c>
      <c r="CL75" s="20"/>
      <c r="CM75" s="20"/>
      <c r="CN75" s="20"/>
      <c r="CO75" s="20"/>
      <c r="CP75" s="20"/>
      <c r="CQ75" s="20"/>
      <c r="CR75" s="20"/>
      <c r="CS75" s="20"/>
      <c r="CT75" s="20"/>
      <c r="CU75" s="20"/>
      <c r="CV75" s="20"/>
      <c r="CW75" s="20"/>
      <c r="CX75" s="20"/>
      <c r="CY75" s="20"/>
      <c r="CZ75" s="20"/>
      <c r="DA75" s="20"/>
    </row>
    <row r="76" spans="1:105" s="3" customFormat="1" ht="15" customHeight="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8">
        <f>AZ72</f>
        <v>11427.666000000001</v>
      </c>
      <c r="BA108" s="16"/>
      <c r="BB108" s="16"/>
      <c r="BC108" s="16"/>
      <c r="BD108" s="16"/>
      <c r="BE108" s="16"/>
      <c r="BF108" s="16"/>
      <c r="BG108" s="16"/>
      <c r="BH108" s="16"/>
      <c r="BI108" s="16"/>
      <c r="BJ108" s="16"/>
      <c r="BK108" s="16"/>
      <c r="BL108" s="16"/>
      <c r="BM108" s="16"/>
      <c r="BN108" s="16"/>
      <c r="BO108" s="16"/>
      <c r="BP108" s="16"/>
      <c r="BQ108" s="16"/>
      <c r="BR108" s="16"/>
      <c r="BS108" s="17"/>
      <c r="BT108" s="18">
        <f>BT72</f>
        <v>11784.5</v>
      </c>
      <c r="BU108" s="16"/>
      <c r="BV108" s="16"/>
      <c r="BW108" s="16"/>
      <c r="BX108" s="16"/>
      <c r="BY108" s="16"/>
      <c r="BZ108" s="16"/>
      <c r="CA108" s="16"/>
      <c r="CB108" s="16"/>
      <c r="CC108" s="16"/>
      <c r="CD108" s="16"/>
      <c r="CE108" s="16"/>
      <c r="CF108" s="16"/>
      <c r="CG108" s="16"/>
      <c r="CH108" s="16"/>
      <c r="CI108" s="16"/>
      <c r="CJ108" s="17"/>
      <c r="CK108" s="18">
        <f>CK72</f>
        <v>11248.797999999999</v>
      </c>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8">
        <f>AZ73</f>
        <v>11427.666000000001</v>
      </c>
      <c r="BA109" s="16"/>
      <c r="BB109" s="16"/>
      <c r="BC109" s="16"/>
      <c r="BD109" s="16"/>
      <c r="BE109" s="16"/>
      <c r="BF109" s="16"/>
      <c r="BG109" s="16"/>
      <c r="BH109" s="16"/>
      <c r="BI109" s="16"/>
      <c r="BJ109" s="16"/>
      <c r="BK109" s="16"/>
      <c r="BL109" s="16"/>
      <c r="BM109" s="16"/>
      <c r="BN109" s="16"/>
      <c r="BO109" s="16"/>
      <c r="BP109" s="16"/>
      <c r="BQ109" s="16"/>
      <c r="BR109" s="16"/>
      <c r="BS109" s="17"/>
      <c r="BT109" s="18">
        <f>BT73</f>
        <v>11784.5</v>
      </c>
      <c r="BU109" s="16"/>
      <c r="BV109" s="16"/>
      <c r="BW109" s="16"/>
      <c r="BX109" s="16"/>
      <c r="BY109" s="16"/>
      <c r="BZ109" s="16"/>
      <c r="CA109" s="16"/>
      <c r="CB109" s="16"/>
      <c r="CC109" s="16"/>
      <c r="CD109" s="16"/>
      <c r="CE109" s="16"/>
      <c r="CF109" s="16"/>
      <c r="CG109" s="16"/>
      <c r="CH109" s="16"/>
      <c r="CI109" s="16"/>
      <c r="CJ109" s="17"/>
      <c r="CK109" s="18">
        <f>CK73</f>
        <v>11248.797999999999</v>
      </c>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8">
        <f>AZ74</f>
        <v>6173.546</v>
      </c>
      <c r="BA110" s="16"/>
      <c r="BB110" s="16"/>
      <c r="BC110" s="16"/>
      <c r="BD110" s="16"/>
      <c r="BE110" s="16"/>
      <c r="BF110" s="16"/>
      <c r="BG110" s="16"/>
      <c r="BH110" s="16"/>
      <c r="BI110" s="16"/>
      <c r="BJ110" s="16"/>
      <c r="BK110" s="16"/>
      <c r="BL110" s="16"/>
      <c r="BM110" s="16"/>
      <c r="BN110" s="16"/>
      <c r="BO110" s="16"/>
      <c r="BP110" s="16"/>
      <c r="BQ110" s="16"/>
      <c r="BR110" s="16"/>
      <c r="BS110" s="17"/>
      <c r="BT110" s="18">
        <f>BT74</f>
        <v>6465.5</v>
      </c>
      <c r="BU110" s="16"/>
      <c r="BV110" s="16"/>
      <c r="BW110" s="16"/>
      <c r="BX110" s="16"/>
      <c r="BY110" s="16"/>
      <c r="BZ110" s="16"/>
      <c r="CA110" s="16"/>
      <c r="CB110" s="16"/>
      <c r="CC110" s="16"/>
      <c r="CD110" s="16"/>
      <c r="CE110" s="16"/>
      <c r="CF110" s="16"/>
      <c r="CG110" s="16"/>
      <c r="CH110" s="16"/>
      <c r="CI110" s="16"/>
      <c r="CJ110" s="17"/>
      <c r="CK110" s="18">
        <f>CK74</f>
        <v>6186.839</v>
      </c>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8">
        <f>AZ75</f>
        <v>5254.12</v>
      </c>
      <c r="BA111" s="16"/>
      <c r="BB111" s="16"/>
      <c r="BC111" s="16"/>
      <c r="BD111" s="16"/>
      <c r="BE111" s="16"/>
      <c r="BF111" s="16"/>
      <c r="BG111" s="16"/>
      <c r="BH111" s="16"/>
      <c r="BI111" s="16"/>
      <c r="BJ111" s="16"/>
      <c r="BK111" s="16"/>
      <c r="BL111" s="16"/>
      <c r="BM111" s="16"/>
      <c r="BN111" s="16"/>
      <c r="BO111" s="16"/>
      <c r="BP111" s="16"/>
      <c r="BQ111" s="16"/>
      <c r="BR111" s="16"/>
      <c r="BS111" s="17"/>
      <c r="BT111" s="18">
        <f>BT75</f>
        <v>5319</v>
      </c>
      <c r="BU111" s="16"/>
      <c r="BV111" s="16"/>
      <c r="BW111" s="16"/>
      <c r="BX111" s="16"/>
      <c r="BY111" s="16"/>
      <c r="BZ111" s="16"/>
      <c r="CA111" s="16"/>
      <c r="CB111" s="16"/>
      <c r="CC111" s="16"/>
      <c r="CD111" s="16"/>
      <c r="CE111" s="16"/>
      <c r="CF111" s="16"/>
      <c r="CG111" s="16"/>
      <c r="CH111" s="16"/>
      <c r="CI111" s="16"/>
      <c r="CJ111" s="17"/>
      <c r="CK111" s="18">
        <f>CK75</f>
        <v>5061.959</v>
      </c>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8">
        <f>AZ117+AZ118</f>
        <v>0</v>
      </c>
      <c r="BA116" s="16"/>
      <c r="BB116" s="16"/>
      <c r="BC116" s="16"/>
      <c r="BD116" s="16"/>
      <c r="BE116" s="16"/>
      <c r="BF116" s="16"/>
      <c r="BG116" s="16"/>
      <c r="BH116" s="16"/>
      <c r="BI116" s="16"/>
      <c r="BJ116" s="16"/>
      <c r="BK116" s="16"/>
      <c r="BL116" s="16"/>
      <c r="BM116" s="16"/>
      <c r="BN116" s="16"/>
      <c r="BO116" s="16"/>
      <c r="BP116" s="16"/>
      <c r="BQ116" s="16"/>
      <c r="BR116" s="16"/>
      <c r="BS116" s="17"/>
      <c r="BT116" s="18">
        <f>BT117+BT118</f>
        <v>0</v>
      </c>
      <c r="BU116" s="16"/>
      <c r="BV116" s="16"/>
      <c r="BW116" s="16"/>
      <c r="BX116" s="16"/>
      <c r="BY116" s="16"/>
      <c r="BZ116" s="16"/>
      <c r="CA116" s="16"/>
      <c r="CB116" s="16"/>
      <c r="CC116" s="16"/>
      <c r="CD116" s="16"/>
      <c r="CE116" s="16"/>
      <c r="CF116" s="16"/>
      <c r="CG116" s="16"/>
      <c r="CH116" s="16"/>
      <c r="CI116" s="16"/>
      <c r="CJ116" s="17"/>
      <c r="CK116" s="18">
        <f>CK117+CK118</f>
        <v>0</v>
      </c>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8"/>
      <c r="BA117" s="16"/>
      <c r="BB117" s="16"/>
      <c r="BC117" s="16"/>
      <c r="BD117" s="16"/>
      <c r="BE117" s="16"/>
      <c r="BF117" s="16"/>
      <c r="BG117" s="16"/>
      <c r="BH117" s="16"/>
      <c r="BI117" s="16"/>
      <c r="BJ117" s="16"/>
      <c r="BK117" s="16"/>
      <c r="BL117" s="16"/>
      <c r="BM117" s="16"/>
      <c r="BN117" s="16"/>
      <c r="BO117" s="16"/>
      <c r="BP117" s="16"/>
      <c r="BQ117" s="16"/>
      <c r="BR117" s="16"/>
      <c r="BS117" s="17"/>
      <c r="BT117" s="18"/>
      <c r="BU117" s="16"/>
      <c r="BV117" s="16"/>
      <c r="BW117" s="16"/>
      <c r="BX117" s="16"/>
      <c r="BY117" s="16"/>
      <c r="BZ117" s="16"/>
      <c r="CA117" s="16"/>
      <c r="CB117" s="16"/>
      <c r="CC117" s="16"/>
      <c r="CD117" s="16"/>
      <c r="CE117" s="16"/>
      <c r="CF117" s="16"/>
      <c r="CG117" s="16"/>
      <c r="CH117" s="16"/>
      <c r="CI117" s="16"/>
      <c r="CJ117" s="17"/>
      <c r="CK117" s="18"/>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8"/>
      <c r="BA118" s="16"/>
      <c r="BB118" s="16"/>
      <c r="BC118" s="16"/>
      <c r="BD118" s="16"/>
      <c r="BE118" s="16"/>
      <c r="BF118" s="16"/>
      <c r="BG118" s="16"/>
      <c r="BH118" s="16"/>
      <c r="BI118" s="16"/>
      <c r="BJ118" s="16"/>
      <c r="BK118" s="16"/>
      <c r="BL118" s="16"/>
      <c r="BM118" s="16"/>
      <c r="BN118" s="16"/>
      <c r="BO118" s="16"/>
      <c r="BP118" s="16"/>
      <c r="BQ118" s="16"/>
      <c r="BR118" s="16"/>
      <c r="BS118" s="17"/>
      <c r="BT118" s="18"/>
      <c r="BU118" s="16"/>
      <c r="BV118" s="16"/>
      <c r="BW118" s="16"/>
      <c r="BX118" s="16"/>
      <c r="BY118" s="16"/>
      <c r="BZ118" s="16"/>
      <c r="CA118" s="16"/>
      <c r="CB118" s="16"/>
      <c r="CC118" s="16"/>
      <c r="CD118" s="16"/>
      <c r="CE118" s="16"/>
      <c r="CF118" s="16"/>
      <c r="CG118" s="16"/>
      <c r="CH118" s="16"/>
      <c r="CI118" s="16"/>
      <c r="CJ118" s="17"/>
      <c r="CK118" s="18"/>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8">
        <f>AZ123+AZ126+AZ129</f>
        <v>6010.682</v>
      </c>
      <c r="BA122" s="16"/>
      <c r="BB122" s="16"/>
      <c r="BC122" s="16"/>
      <c r="BD122" s="16"/>
      <c r="BE122" s="16"/>
      <c r="BF122" s="16"/>
      <c r="BG122" s="16"/>
      <c r="BH122" s="16"/>
      <c r="BI122" s="16"/>
      <c r="BJ122" s="16"/>
      <c r="BK122" s="16"/>
      <c r="BL122" s="16"/>
      <c r="BM122" s="16"/>
      <c r="BN122" s="16"/>
      <c r="BO122" s="16"/>
      <c r="BP122" s="16"/>
      <c r="BQ122" s="16"/>
      <c r="BR122" s="16"/>
      <c r="BS122" s="17"/>
      <c r="BT122" s="18">
        <f>BT123+BT126+BT129</f>
        <v>6497</v>
      </c>
      <c r="BU122" s="16"/>
      <c r="BV122" s="16"/>
      <c r="BW122" s="16"/>
      <c r="BX122" s="16"/>
      <c r="BY122" s="16"/>
      <c r="BZ122" s="16"/>
      <c r="CA122" s="16"/>
      <c r="CB122" s="16"/>
      <c r="CC122" s="16"/>
      <c r="CD122" s="16"/>
      <c r="CE122" s="16"/>
      <c r="CF122" s="16"/>
      <c r="CG122" s="16"/>
      <c r="CH122" s="16"/>
      <c r="CI122" s="16"/>
      <c r="CJ122" s="17"/>
      <c r="CK122" s="18">
        <f>CK123+CK126+CK129</f>
        <v>5704.781</v>
      </c>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8">
        <f>AZ124+AZ125</f>
        <v>6010.682</v>
      </c>
      <c r="BA123" s="16"/>
      <c r="BB123" s="16"/>
      <c r="BC123" s="16"/>
      <c r="BD123" s="16"/>
      <c r="BE123" s="16"/>
      <c r="BF123" s="16"/>
      <c r="BG123" s="16"/>
      <c r="BH123" s="16"/>
      <c r="BI123" s="16"/>
      <c r="BJ123" s="16"/>
      <c r="BK123" s="16"/>
      <c r="BL123" s="16"/>
      <c r="BM123" s="16"/>
      <c r="BN123" s="16"/>
      <c r="BO123" s="16"/>
      <c r="BP123" s="16"/>
      <c r="BQ123" s="16"/>
      <c r="BR123" s="16"/>
      <c r="BS123" s="17"/>
      <c r="BT123" s="18">
        <f>BT124+BT125</f>
        <v>6497</v>
      </c>
      <c r="BU123" s="16"/>
      <c r="BV123" s="16"/>
      <c r="BW123" s="16"/>
      <c r="BX123" s="16"/>
      <c r="BY123" s="16"/>
      <c r="BZ123" s="16"/>
      <c r="CA123" s="16"/>
      <c r="CB123" s="16"/>
      <c r="CC123" s="16"/>
      <c r="CD123" s="16"/>
      <c r="CE123" s="16"/>
      <c r="CF123" s="16"/>
      <c r="CG123" s="16"/>
      <c r="CH123" s="16"/>
      <c r="CI123" s="16"/>
      <c r="CJ123" s="17"/>
      <c r="CK123" s="18">
        <f>CK124+CK125</f>
        <v>5704.781</v>
      </c>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8">
        <f>353.998+2737.362</f>
        <v>3091.36</v>
      </c>
      <c r="BA124" s="16"/>
      <c r="BB124" s="16"/>
      <c r="BC124" s="16"/>
      <c r="BD124" s="16"/>
      <c r="BE124" s="16"/>
      <c r="BF124" s="16"/>
      <c r="BG124" s="16"/>
      <c r="BH124" s="16"/>
      <c r="BI124" s="16"/>
      <c r="BJ124" s="16"/>
      <c r="BK124" s="16"/>
      <c r="BL124" s="16"/>
      <c r="BM124" s="16"/>
      <c r="BN124" s="16"/>
      <c r="BO124" s="16"/>
      <c r="BP124" s="16"/>
      <c r="BQ124" s="16"/>
      <c r="BR124" s="16"/>
      <c r="BS124" s="17"/>
      <c r="BT124" s="18">
        <f>307.961+3265.739</f>
        <v>3573.7</v>
      </c>
      <c r="BU124" s="16"/>
      <c r="BV124" s="16"/>
      <c r="BW124" s="16"/>
      <c r="BX124" s="16"/>
      <c r="BY124" s="16"/>
      <c r="BZ124" s="16"/>
      <c r="CA124" s="16"/>
      <c r="CB124" s="16"/>
      <c r="CC124" s="16"/>
      <c r="CD124" s="16"/>
      <c r="CE124" s="16"/>
      <c r="CF124" s="16"/>
      <c r="CG124" s="16"/>
      <c r="CH124" s="16"/>
      <c r="CI124" s="16"/>
      <c r="CJ124" s="17"/>
      <c r="CK124" s="18">
        <f>353.998+2737.362</f>
        <v>3091.36</v>
      </c>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8">
        <f>339.736+2579.586</f>
        <v>2919.3219999999997</v>
      </c>
      <c r="BA125" s="16"/>
      <c r="BB125" s="16"/>
      <c r="BC125" s="16"/>
      <c r="BD125" s="16"/>
      <c r="BE125" s="16"/>
      <c r="BF125" s="16"/>
      <c r="BG125" s="16"/>
      <c r="BH125" s="16"/>
      <c r="BI125" s="16"/>
      <c r="BJ125" s="16"/>
      <c r="BK125" s="16"/>
      <c r="BL125" s="16"/>
      <c r="BM125" s="16"/>
      <c r="BN125" s="16"/>
      <c r="BO125" s="16"/>
      <c r="BP125" s="16"/>
      <c r="BQ125" s="16"/>
      <c r="BR125" s="16"/>
      <c r="BS125" s="17"/>
      <c r="BT125" s="18">
        <f>397.553+2525.747</f>
        <v>2923.2999999999997</v>
      </c>
      <c r="BU125" s="16"/>
      <c r="BV125" s="16"/>
      <c r="BW125" s="16"/>
      <c r="BX125" s="16"/>
      <c r="BY125" s="16"/>
      <c r="BZ125" s="16"/>
      <c r="CA125" s="16"/>
      <c r="CB125" s="16"/>
      <c r="CC125" s="16"/>
      <c r="CD125" s="16"/>
      <c r="CE125" s="16"/>
      <c r="CF125" s="16"/>
      <c r="CG125" s="16"/>
      <c r="CH125" s="16"/>
      <c r="CI125" s="16"/>
      <c r="CJ125" s="17"/>
      <c r="CK125" s="18">
        <f>339.736+2273.685</f>
        <v>2613.421</v>
      </c>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f>AZ137+AZ138</f>
        <v>4848</v>
      </c>
      <c r="BA135" s="16"/>
      <c r="BB135" s="16"/>
      <c r="BC135" s="16"/>
      <c r="BD135" s="16"/>
      <c r="BE135" s="16"/>
      <c r="BF135" s="16"/>
      <c r="BG135" s="16"/>
      <c r="BH135" s="16"/>
      <c r="BI135" s="16"/>
      <c r="BJ135" s="16"/>
      <c r="BK135" s="16"/>
      <c r="BL135" s="16"/>
      <c r="BM135" s="16"/>
      <c r="BN135" s="16"/>
      <c r="BO135" s="16"/>
      <c r="BP135" s="16"/>
      <c r="BQ135" s="16"/>
      <c r="BR135" s="16"/>
      <c r="BS135" s="17"/>
      <c r="BT135" s="15">
        <f>BT137+BT138</f>
        <v>4848</v>
      </c>
      <c r="BU135" s="16"/>
      <c r="BV135" s="16"/>
      <c r="BW135" s="16"/>
      <c r="BX135" s="16"/>
      <c r="BY135" s="16"/>
      <c r="BZ135" s="16"/>
      <c r="CA135" s="16"/>
      <c r="CB135" s="16"/>
      <c r="CC135" s="16"/>
      <c r="CD135" s="16"/>
      <c r="CE135" s="16"/>
      <c r="CF135" s="16"/>
      <c r="CG135" s="16"/>
      <c r="CH135" s="16"/>
      <c r="CI135" s="16"/>
      <c r="CJ135" s="17"/>
      <c r="CK135" s="15">
        <f>CK137+CK138</f>
        <v>4848</v>
      </c>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v>4537</v>
      </c>
      <c r="BA137" s="16"/>
      <c r="BB137" s="16"/>
      <c r="BC137" s="16"/>
      <c r="BD137" s="16"/>
      <c r="BE137" s="16"/>
      <c r="BF137" s="16"/>
      <c r="BG137" s="16"/>
      <c r="BH137" s="16"/>
      <c r="BI137" s="16"/>
      <c r="BJ137" s="16"/>
      <c r="BK137" s="16"/>
      <c r="BL137" s="16"/>
      <c r="BM137" s="16"/>
      <c r="BN137" s="16"/>
      <c r="BO137" s="16"/>
      <c r="BP137" s="16"/>
      <c r="BQ137" s="16"/>
      <c r="BR137" s="16"/>
      <c r="BS137" s="17"/>
      <c r="BT137" s="15">
        <f>AZ137</f>
        <v>4537</v>
      </c>
      <c r="BU137" s="16"/>
      <c r="BV137" s="16"/>
      <c r="BW137" s="16"/>
      <c r="BX137" s="16"/>
      <c r="BY137" s="16"/>
      <c r="BZ137" s="16"/>
      <c r="CA137" s="16"/>
      <c r="CB137" s="16"/>
      <c r="CC137" s="16"/>
      <c r="CD137" s="16"/>
      <c r="CE137" s="16"/>
      <c r="CF137" s="16"/>
      <c r="CG137" s="16"/>
      <c r="CH137" s="16"/>
      <c r="CI137" s="16"/>
      <c r="CJ137" s="17"/>
      <c r="CK137" s="15">
        <f>BT137</f>
        <v>4537</v>
      </c>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f>SUM(AZ139:BS141)</f>
        <v>311</v>
      </c>
      <c r="BA138" s="16"/>
      <c r="BB138" s="16"/>
      <c r="BC138" s="16"/>
      <c r="BD138" s="16"/>
      <c r="BE138" s="16"/>
      <c r="BF138" s="16"/>
      <c r="BG138" s="16"/>
      <c r="BH138" s="16"/>
      <c r="BI138" s="16"/>
      <c r="BJ138" s="16"/>
      <c r="BK138" s="16"/>
      <c r="BL138" s="16"/>
      <c r="BM138" s="16"/>
      <c r="BN138" s="16"/>
      <c r="BO138" s="16"/>
      <c r="BP138" s="16"/>
      <c r="BQ138" s="16"/>
      <c r="BR138" s="16"/>
      <c r="BS138" s="17"/>
      <c r="BT138" s="15">
        <f>SUM(BT139:CJ141)</f>
        <v>311</v>
      </c>
      <c r="BU138" s="16"/>
      <c r="BV138" s="16"/>
      <c r="BW138" s="16"/>
      <c r="BX138" s="16"/>
      <c r="BY138" s="16"/>
      <c r="BZ138" s="16"/>
      <c r="CA138" s="16"/>
      <c r="CB138" s="16"/>
      <c r="CC138" s="16"/>
      <c r="CD138" s="16"/>
      <c r="CE138" s="16"/>
      <c r="CF138" s="16"/>
      <c r="CG138" s="16"/>
      <c r="CH138" s="16"/>
      <c r="CI138" s="16"/>
      <c r="CJ138" s="17"/>
      <c r="CK138" s="15">
        <f>SUM(CK139:DA141)</f>
        <v>311</v>
      </c>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v>311</v>
      </c>
      <c r="BA139" s="16"/>
      <c r="BB139" s="16"/>
      <c r="BC139" s="16"/>
      <c r="BD139" s="16"/>
      <c r="BE139" s="16"/>
      <c r="BF139" s="16"/>
      <c r="BG139" s="16"/>
      <c r="BH139" s="16"/>
      <c r="BI139" s="16"/>
      <c r="BJ139" s="16"/>
      <c r="BK139" s="16"/>
      <c r="BL139" s="16"/>
      <c r="BM139" s="16"/>
      <c r="BN139" s="16"/>
      <c r="BO139" s="16"/>
      <c r="BP139" s="16"/>
      <c r="BQ139" s="16"/>
      <c r="BR139" s="16"/>
      <c r="BS139" s="17"/>
      <c r="BT139" s="15">
        <f>AZ139</f>
        <v>311</v>
      </c>
      <c r="BU139" s="16"/>
      <c r="BV139" s="16"/>
      <c r="BW139" s="16"/>
      <c r="BX139" s="16"/>
      <c r="BY139" s="16"/>
      <c r="BZ139" s="16"/>
      <c r="CA139" s="16"/>
      <c r="CB139" s="16"/>
      <c r="CC139" s="16"/>
      <c r="CD139" s="16"/>
      <c r="CE139" s="16"/>
      <c r="CF139" s="16"/>
      <c r="CG139" s="16"/>
      <c r="CH139" s="16"/>
      <c r="CI139" s="16"/>
      <c r="CJ139" s="17"/>
      <c r="CK139" s="15">
        <f>BT139</f>
        <v>311</v>
      </c>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f>AZ145+AZ146</f>
        <v>5592</v>
      </c>
      <c r="BA143" s="16"/>
      <c r="BB143" s="16"/>
      <c r="BC143" s="16"/>
      <c r="BD143" s="16"/>
      <c r="BE143" s="16"/>
      <c r="BF143" s="16"/>
      <c r="BG143" s="16"/>
      <c r="BH143" s="16"/>
      <c r="BI143" s="16"/>
      <c r="BJ143" s="16"/>
      <c r="BK143" s="16"/>
      <c r="BL143" s="16"/>
      <c r="BM143" s="16"/>
      <c r="BN143" s="16"/>
      <c r="BO143" s="16"/>
      <c r="BP143" s="16"/>
      <c r="BQ143" s="16"/>
      <c r="BR143" s="16"/>
      <c r="BS143" s="17"/>
      <c r="BT143" s="15">
        <f>BT145+BT146</f>
        <v>5592</v>
      </c>
      <c r="BU143" s="16"/>
      <c r="BV143" s="16"/>
      <c r="BW143" s="16"/>
      <c r="BX143" s="16"/>
      <c r="BY143" s="16"/>
      <c r="BZ143" s="16"/>
      <c r="CA143" s="16"/>
      <c r="CB143" s="16"/>
      <c r="CC143" s="16"/>
      <c r="CD143" s="16"/>
      <c r="CE143" s="16"/>
      <c r="CF143" s="16"/>
      <c r="CG143" s="16"/>
      <c r="CH143" s="16"/>
      <c r="CI143" s="16"/>
      <c r="CJ143" s="17"/>
      <c r="CK143" s="15">
        <f>CK145+CK146</f>
        <v>5592</v>
      </c>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v>4736</v>
      </c>
      <c r="BA145" s="16"/>
      <c r="BB145" s="16"/>
      <c r="BC145" s="16"/>
      <c r="BD145" s="16"/>
      <c r="BE145" s="16"/>
      <c r="BF145" s="16"/>
      <c r="BG145" s="16"/>
      <c r="BH145" s="16"/>
      <c r="BI145" s="16"/>
      <c r="BJ145" s="16"/>
      <c r="BK145" s="16"/>
      <c r="BL145" s="16"/>
      <c r="BM145" s="16"/>
      <c r="BN145" s="16"/>
      <c r="BO145" s="16"/>
      <c r="BP145" s="16"/>
      <c r="BQ145" s="16"/>
      <c r="BR145" s="16"/>
      <c r="BS145" s="17"/>
      <c r="BT145" s="15">
        <f>AZ145</f>
        <v>4736</v>
      </c>
      <c r="BU145" s="16"/>
      <c r="BV145" s="16"/>
      <c r="BW145" s="16"/>
      <c r="BX145" s="16"/>
      <c r="BY145" s="16"/>
      <c r="BZ145" s="16"/>
      <c r="CA145" s="16"/>
      <c r="CB145" s="16"/>
      <c r="CC145" s="16"/>
      <c r="CD145" s="16"/>
      <c r="CE145" s="16"/>
      <c r="CF145" s="16"/>
      <c r="CG145" s="16"/>
      <c r="CH145" s="16"/>
      <c r="CI145" s="16"/>
      <c r="CJ145" s="17"/>
      <c r="CK145" s="15">
        <f>BT145</f>
        <v>4736</v>
      </c>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f>AZ147+AZ148+AZ149</f>
        <v>856</v>
      </c>
      <c r="BA146" s="16"/>
      <c r="BB146" s="16"/>
      <c r="BC146" s="16"/>
      <c r="BD146" s="16"/>
      <c r="BE146" s="16"/>
      <c r="BF146" s="16"/>
      <c r="BG146" s="16"/>
      <c r="BH146" s="16"/>
      <c r="BI146" s="16"/>
      <c r="BJ146" s="16"/>
      <c r="BK146" s="16"/>
      <c r="BL146" s="16"/>
      <c r="BM146" s="16"/>
      <c r="BN146" s="16"/>
      <c r="BO146" s="16"/>
      <c r="BP146" s="16"/>
      <c r="BQ146" s="16"/>
      <c r="BR146" s="16"/>
      <c r="BS146" s="17"/>
      <c r="BT146" s="15">
        <f>BT147</f>
        <v>856</v>
      </c>
      <c r="BU146" s="16"/>
      <c r="BV146" s="16"/>
      <c r="BW146" s="16"/>
      <c r="BX146" s="16"/>
      <c r="BY146" s="16"/>
      <c r="BZ146" s="16"/>
      <c r="CA146" s="16"/>
      <c r="CB146" s="16"/>
      <c r="CC146" s="16"/>
      <c r="CD146" s="16"/>
      <c r="CE146" s="16"/>
      <c r="CF146" s="16"/>
      <c r="CG146" s="16"/>
      <c r="CH146" s="16"/>
      <c r="CI146" s="16"/>
      <c r="CJ146" s="17"/>
      <c r="CK146" s="15">
        <f>BT146</f>
        <v>856</v>
      </c>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v>856</v>
      </c>
      <c r="BA147" s="16"/>
      <c r="BB147" s="16"/>
      <c r="BC147" s="16"/>
      <c r="BD147" s="16"/>
      <c r="BE147" s="16"/>
      <c r="BF147" s="16"/>
      <c r="BG147" s="16"/>
      <c r="BH147" s="16"/>
      <c r="BI147" s="16"/>
      <c r="BJ147" s="16"/>
      <c r="BK147" s="16"/>
      <c r="BL147" s="16"/>
      <c r="BM147" s="16"/>
      <c r="BN147" s="16"/>
      <c r="BO147" s="16"/>
      <c r="BP147" s="16"/>
      <c r="BQ147" s="16"/>
      <c r="BR147" s="16"/>
      <c r="BS147" s="17"/>
      <c r="BT147" s="15">
        <f>AZ147</f>
        <v>856</v>
      </c>
      <c r="BU147" s="16"/>
      <c r="BV147" s="16"/>
      <c r="BW147" s="16"/>
      <c r="BX147" s="16"/>
      <c r="BY147" s="16"/>
      <c r="BZ147" s="16"/>
      <c r="CA147" s="16"/>
      <c r="CB147" s="16"/>
      <c r="CC147" s="16"/>
      <c r="CD147" s="16"/>
      <c r="CE147" s="16"/>
      <c r="CF147" s="16"/>
      <c r="CG147" s="16"/>
      <c r="CH147" s="16"/>
      <c r="CI147" s="16"/>
      <c r="CJ147" s="17"/>
      <c r="CK147" s="15">
        <f>BT147</f>
        <v>856</v>
      </c>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f>AZ143</f>
        <v>5592</v>
      </c>
      <c r="BA150" s="16"/>
      <c r="BB150" s="16"/>
      <c r="BC150" s="16"/>
      <c r="BD150" s="16"/>
      <c r="BE150" s="16"/>
      <c r="BF150" s="16"/>
      <c r="BG150" s="16"/>
      <c r="BH150" s="16"/>
      <c r="BI150" s="16"/>
      <c r="BJ150" s="16"/>
      <c r="BK150" s="16"/>
      <c r="BL150" s="16"/>
      <c r="BM150" s="16"/>
      <c r="BN150" s="16"/>
      <c r="BO150" s="16"/>
      <c r="BP150" s="16"/>
      <c r="BQ150" s="16"/>
      <c r="BR150" s="16"/>
      <c r="BS150" s="17"/>
      <c r="BT150" s="15">
        <f>BT143</f>
        <v>5592</v>
      </c>
      <c r="BU150" s="16"/>
      <c r="BV150" s="16"/>
      <c r="BW150" s="16"/>
      <c r="BX150" s="16"/>
      <c r="BY150" s="16"/>
      <c r="BZ150" s="16"/>
      <c r="CA150" s="16"/>
      <c r="CB150" s="16"/>
      <c r="CC150" s="16"/>
      <c r="CD150" s="16"/>
      <c r="CE150" s="16"/>
      <c r="CF150" s="16"/>
      <c r="CG150" s="16"/>
      <c r="CH150" s="16"/>
      <c r="CI150" s="16"/>
      <c r="CJ150" s="17"/>
      <c r="CK150" s="15">
        <f>CK143</f>
        <v>5592</v>
      </c>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8">
        <f>AZ51</f>
        <v>656586.052359308</v>
      </c>
      <c r="BA151" s="16"/>
      <c r="BB151" s="16"/>
      <c r="BC151" s="16"/>
      <c r="BD151" s="16"/>
      <c r="BE151" s="16"/>
      <c r="BF151" s="16"/>
      <c r="BG151" s="16"/>
      <c r="BH151" s="16"/>
      <c r="BI151" s="16"/>
      <c r="BJ151" s="16"/>
      <c r="BK151" s="16"/>
      <c r="BL151" s="16"/>
      <c r="BM151" s="16"/>
      <c r="BN151" s="16"/>
      <c r="BO151" s="16"/>
      <c r="BP151" s="16"/>
      <c r="BQ151" s="16"/>
      <c r="BR151" s="16"/>
      <c r="BS151" s="17"/>
      <c r="BT151" s="18">
        <f>BT51</f>
        <v>704516.547560084</v>
      </c>
      <c r="BU151" s="16"/>
      <c r="BV151" s="16"/>
      <c r="BW151" s="16"/>
      <c r="BX151" s="16"/>
      <c r="BY151" s="16"/>
      <c r="BZ151" s="16"/>
      <c r="CA151" s="16"/>
      <c r="CB151" s="16"/>
      <c r="CC151" s="16"/>
      <c r="CD151" s="16"/>
      <c r="CE151" s="16"/>
      <c r="CF151" s="16"/>
      <c r="CG151" s="16"/>
      <c r="CH151" s="16"/>
      <c r="CI151" s="16"/>
      <c r="CJ151" s="17"/>
      <c r="CK151" s="18">
        <f>CK51</f>
        <v>1084358.79417342</v>
      </c>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f>AZ64</f>
        <v>209</v>
      </c>
      <c r="BA153" s="16"/>
      <c r="BB153" s="16"/>
      <c r="BC153" s="16"/>
      <c r="BD153" s="16"/>
      <c r="BE153" s="16"/>
      <c r="BF153" s="16"/>
      <c r="BG153" s="16"/>
      <c r="BH153" s="16"/>
      <c r="BI153" s="16"/>
      <c r="BJ153" s="16"/>
      <c r="BK153" s="16"/>
      <c r="BL153" s="16"/>
      <c r="BM153" s="16"/>
      <c r="BN153" s="16"/>
      <c r="BO153" s="16"/>
      <c r="BP153" s="16"/>
      <c r="BQ153" s="16"/>
      <c r="BR153" s="16"/>
      <c r="BS153" s="17"/>
      <c r="BT153" s="18">
        <f>BT64</f>
        <v>206</v>
      </c>
      <c r="BU153" s="16"/>
      <c r="BV153" s="16"/>
      <c r="BW153" s="16"/>
      <c r="BX153" s="16"/>
      <c r="BY153" s="16"/>
      <c r="BZ153" s="16"/>
      <c r="CA153" s="16"/>
      <c r="CB153" s="16"/>
      <c r="CC153" s="16"/>
      <c r="CD153" s="16"/>
      <c r="CE153" s="16"/>
      <c r="CF153" s="16"/>
      <c r="CG153" s="16"/>
      <c r="CH153" s="16"/>
      <c r="CI153" s="16"/>
      <c r="CJ153" s="17"/>
      <c r="CK153" s="18">
        <f>CK64</f>
        <v>259</v>
      </c>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f>AZ65</f>
        <v>54</v>
      </c>
      <c r="BA154" s="16"/>
      <c r="BB154" s="16"/>
      <c r="BC154" s="16"/>
      <c r="BD154" s="16"/>
      <c r="BE154" s="16"/>
      <c r="BF154" s="16"/>
      <c r="BG154" s="16"/>
      <c r="BH154" s="16"/>
      <c r="BI154" s="16"/>
      <c r="BJ154" s="16"/>
      <c r="BK154" s="16"/>
      <c r="BL154" s="16"/>
      <c r="BM154" s="16"/>
      <c r="BN154" s="16"/>
      <c r="BO154" s="16"/>
      <c r="BP154" s="16"/>
      <c r="BQ154" s="16"/>
      <c r="BR154" s="16"/>
      <c r="BS154" s="17"/>
      <c r="BT154" s="18">
        <f>BT65</f>
        <v>49</v>
      </c>
      <c r="BU154" s="16"/>
      <c r="BV154" s="16"/>
      <c r="BW154" s="16"/>
      <c r="BX154" s="16"/>
      <c r="BY154" s="16"/>
      <c r="BZ154" s="16"/>
      <c r="CA154" s="16"/>
      <c r="CB154" s="16"/>
      <c r="CC154" s="16"/>
      <c r="CD154" s="16"/>
      <c r="CE154" s="16"/>
      <c r="CF154" s="16"/>
      <c r="CG154" s="16"/>
      <c r="CH154" s="16"/>
      <c r="CI154" s="16"/>
      <c r="CJ154" s="17"/>
      <c r="CK154" s="18">
        <f>CK65</f>
        <v>73</v>
      </c>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v>4727</v>
      </c>
      <c r="BA156" s="16"/>
      <c r="BB156" s="16"/>
      <c r="BC156" s="16"/>
      <c r="BD156" s="16"/>
      <c r="BE156" s="16"/>
      <c r="BF156" s="16"/>
      <c r="BG156" s="16"/>
      <c r="BH156" s="16"/>
      <c r="BI156" s="16"/>
      <c r="BJ156" s="16"/>
      <c r="BK156" s="16"/>
      <c r="BL156" s="16"/>
      <c r="BM156" s="16"/>
      <c r="BN156" s="16"/>
      <c r="BO156" s="16"/>
      <c r="BP156" s="16"/>
      <c r="BQ156" s="16"/>
      <c r="BR156" s="16"/>
      <c r="BS156" s="17"/>
      <c r="BT156" s="15">
        <v>13907</v>
      </c>
      <c r="BU156" s="16"/>
      <c r="BV156" s="16"/>
      <c r="BW156" s="16"/>
      <c r="BX156" s="16"/>
      <c r="BY156" s="16"/>
      <c r="BZ156" s="16"/>
      <c r="CA156" s="16"/>
      <c r="CB156" s="16"/>
      <c r="CC156" s="16"/>
      <c r="CD156" s="16"/>
      <c r="CE156" s="16"/>
      <c r="CF156" s="16"/>
      <c r="CG156" s="16"/>
      <c r="CH156" s="16"/>
      <c r="CI156" s="16"/>
      <c r="CJ156" s="17"/>
      <c r="CK156" s="15">
        <v>13907</v>
      </c>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9" t="s">
        <v>164</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row>
    <row r="163" spans="1:105" s="3" customFormat="1" ht="15" customHeight="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v>24</v>
      </c>
      <c r="BA165" s="16"/>
      <c r="BB165" s="16"/>
      <c r="BC165" s="16"/>
      <c r="BD165" s="16"/>
      <c r="BE165" s="16"/>
      <c r="BF165" s="16"/>
      <c r="BG165" s="16"/>
      <c r="BH165" s="16"/>
      <c r="BI165" s="16"/>
      <c r="BJ165" s="16"/>
      <c r="BK165" s="16"/>
      <c r="BL165" s="16"/>
      <c r="BM165" s="16"/>
      <c r="BN165" s="16"/>
      <c r="BO165" s="16"/>
      <c r="BP165" s="16"/>
      <c r="BQ165" s="16"/>
      <c r="BR165" s="16"/>
      <c r="BS165" s="17"/>
      <c r="BT165" s="15">
        <v>24</v>
      </c>
      <c r="BU165" s="16"/>
      <c r="BV165" s="16"/>
      <c r="BW165" s="16"/>
      <c r="BX165" s="16"/>
      <c r="BY165" s="16"/>
      <c r="BZ165" s="16"/>
      <c r="CA165" s="16"/>
      <c r="CB165" s="16"/>
      <c r="CC165" s="16"/>
      <c r="CD165" s="16"/>
      <c r="CE165" s="16"/>
      <c r="CF165" s="16"/>
      <c r="CG165" s="16"/>
      <c r="CH165" s="16"/>
      <c r="CI165" s="16"/>
      <c r="CJ165" s="17"/>
      <c r="CK165" s="15">
        <v>24</v>
      </c>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v>20</v>
      </c>
      <c r="BA166" s="16"/>
      <c r="BB166" s="16"/>
      <c r="BC166" s="16"/>
      <c r="BD166" s="16"/>
      <c r="BE166" s="16"/>
      <c r="BF166" s="16"/>
      <c r="BG166" s="16"/>
      <c r="BH166" s="16"/>
      <c r="BI166" s="16"/>
      <c r="BJ166" s="16"/>
      <c r="BK166" s="16"/>
      <c r="BL166" s="16"/>
      <c r="BM166" s="16"/>
      <c r="BN166" s="16"/>
      <c r="BO166" s="16"/>
      <c r="BP166" s="16"/>
      <c r="BQ166" s="16"/>
      <c r="BR166" s="16"/>
      <c r="BS166" s="17"/>
      <c r="BT166" s="15">
        <v>22</v>
      </c>
      <c r="BU166" s="16"/>
      <c r="BV166" s="16"/>
      <c r="BW166" s="16"/>
      <c r="BX166" s="16"/>
      <c r="BY166" s="16"/>
      <c r="BZ166" s="16"/>
      <c r="CA166" s="16"/>
      <c r="CB166" s="16"/>
      <c r="CC166" s="16"/>
      <c r="CD166" s="16"/>
      <c r="CE166" s="16"/>
      <c r="CF166" s="16"/>
      <c r="CG166" s="16"/>
      <c r="CH166" s="16"/>
      <c r="CI166" s="16"/>
      <c r="CJ166" s="17"/>
      <c r="CK166" s="15">
        <v>20</v>
      </c>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8">
        <f>AZ151/1000</f>
        <v>656.586052359308</v>
      </c>
      <c r="BA169" s="16"/>
      <c r="BB169" s="16"/>
      <c r="BC169" s="16"/>
      <c r="BD169" s="16"/>
      <c r="BE169" s="16"/>
      <c r="BF169" s="16"/>
      <c r="BG169" s="16"/>
      <c r="BH169" s="16"/>
      <c r="BI169" s="16"/>
      <c r="BJ169" s="16"/>
      <c r="BK169" s="16"/>
      <c r="BL169" s="16"/>
      <c r="BM169" s="16"/>
      <c r="BN169" s="16"/>
      <c r="BO169" s="16"/>
      <c r="BP169" s="16"/>
      <c r="BQ169" s="16"/>
      <c r="BR169" s="16"/>
      <c r="BS169" s="17"/>
      <c r="BT169" s="18">
        <f>BT151/1000</f>
        <v>704.5165475600841</v>
      </c>
      <c r="BU169" s="16"/>
      <c r="BV169" s="16"/>
      <c r="BW169" s="16"/>
      <c r="BX169" s="16"/>
      <c r="BY169" s="16"/>
      <c r="BZ169" s="16"/>
      <c r="CA169" s="16"/>
      <c r="CB169" s="16"/>
      <c r="CC169" s="16"/>
      <c r="CD169" s="16"/>
      <c r="CE169" s="16"/>
      <c r="CF169" s="16"/>
      <c r="CG169" s="16"/>
      <c r="CH169" s="16"/>
      <c r="CI169" s="16"/>
      <c r="CJ169" s="17"/>
      <c r="CK169" s="18">
        <f>CK151/1000</f>
        <v>1084.35879417342</v>
      </c>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8">
        <f>AZ169</f>
        <v>656.586052359308</v>
      </c>
      <c r="BA171" s="16"/>
      <c r="BB171" s="16"/>
      <c r="BC171" s="16"/>
      <c r="BD171" s="16"/>
      <c r="BE171" s="16"/>
      <c r="BF171" s="16"/>
      <c r="BG171" s="16"/>
      <c r="BH171" s="16"/>
      <c r="BI171" s="16"/>
      <c r="BJ171" s="16"/>
      <c r="BK171" s="16"/>
      <c r="BL171" s="16"/>
      <c r="BM171" s="16"/>
      <c r="BN171" s="16"/>
      <c r="BO171" s="16"/>
      <c r="BP171" s="16"/>
      <c r="BQ171" s="16"/>
      <c r="BR171" s="16"/>
      <c r="BS171" s="17"/>
      <c r="BT171" s="18">
        <f>BT169</f>
        <v>704.5165475600841</v>
      </c>
      <c r="BU171" s="16"/>
      <c r="BV171" s="16"/>
      <c r="BW171" s="16"/>
      <c r="BX171" s="16"/>
      <c r="BY171" s="16"/>
      <c r="BZ171" s="16"/>
      <c r="CA171" s="16"/>
      <c r="CB171" s="16"/>
      <c r="CC171" s="16"/>
      <c r="CD171" s="16"/>
      <c r="CE171" s="16"/>
      <c r="CF171" s="16"/>
      <c r="CG171" s="16"/>
      <c r="CH171" s="16"/>
      <c r="CI171" s="16"/>
      <c r="CJ171" s="17"/>
      <c r="CK171" s="18">
        <f>CK169</f>
        <v>1084.35879417342</v>
      </c>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8">
        <f>332882717.31/1000000</f>
        <v>332.88271731</v>
      </c>
      <c r="BA174" s="16"/>
      <c r="BB174" s="16"/>
      <c r="BC174" s="16"/>
      <c r="BD174" s="16"/>
      <c r="BE174" s="16"/>
      <c r="BF174" s="16"/>
      <c r="BG174" s="16"/>
      <c r="BH174" s="16"/>
      <c r="BI174" s="16"/>
      <c r="BJ174" s="16"/>
      <c r="BK174" s="16"/>
      <c r="BL174" s="16"/>
      <c r="BM174" s="16"/>
      <c r="BN174" s="16"/>
      <c r="BO174" s="16"/>
      <c r="BP174" s="16"/>
      <c r="BQ174" s="16"/>
      <c r="BR174" s="16"/>
      <c r="BS174" s="17"/>
      <c r="BT174" s="18">
        <f>398607685.876293/1000000</f>
        <v>398.607685876293</v>
      </c>
      <c r="BU174" s="16"/>
      <c r="BV174" s="16"/>
      <c r="BW174" s="16"/>
      <c r="BX174" s="16"/>
      <c r="BY174" s="16"/>
      <c r="BZ174" s="16"/>
      <c r="CA174" s="16"/>
      <c r="CB174" s="16"/>
      <c r="CC174" s="16"/>
      <c r="CD174" s="16"/>
      <c r="CE174" s="16"/>
      <c r="CF174" s="16"/>
      <c r="CG174" s="16"/>
      <c r="CH174" s="16"/>
      <c r="CI174" s="16"/>
      <c r="CJ174" s="17"/>
      <c r="CK174" s="18">
        <f>484157862.441689/1000000</f>
        <v>484.157862441689</v>
      </c>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8">
        <f>AZ174</f>
        <v>332.88271731</v>
      </c>
      <c r="BA176" s="16"/>
      <c r="BB176" s="16"/>
      <c r="BC176" s="16"/>
      <c r="BD176" s="16"/>
      <c r="BE176" s="16"/>
      <c r="BF176" s="16"/>
      <c r="BG176" s="16"/>
      <c r="BH176" s="16"/>
      <c r="BI176" s="16"/>
      <c r="BJ176" s="16"/>
      <c r="BK176" s="16"/>
      <c r="BL176" s="16"/>
      <c r="BM176" s="16"/>
      <c r="BN176" s="16"/>
      <c r="BO176" s="16"/>
      <c r="BP176" s="16"/>
      <c r="BQ176" s="16"/>
      <c r="BR176" s="16"/>
      <c r="BS176" s="17"/>
      <c r="BT176" s="18">
        <f>BT174</f>
        <v>398.607685876293</v>
      </c>
      <c r="BU176" s="16"/>
      <c r="BV176" s="16"/>
      <c r="BW176" s="16"/>
      <c r="BX176" s="16"/>
      <c r="BY176" s="16"/>
      <c r="BZ176" s="16"/>
      <c r="CA176" s="16"/>
      <c r="CB176" s="16"/>
      <c r="CC176" s="16"/>
      <c r="CD176" s="16"/>
      <c r="CE176" s="16"/>
      <c r="CF176" s="16"/>
      <c r="CG176" s="16"/>
      <c r="CH176" s="16"/>
      <c r="CI176" s="16"/>
      <c r="CJ176" s="17"/>
      <c r="CK176" s="18">
        <f>CK174</f>
        <v>484.157862441689</v>
      </c>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8">
        <f>0.42864036897562*1000</f>
        <v>428.64036897562005</v>
      </c>
      <c r="BA177" s="16"/>
      <c r="BB177" s="16"/>
      <c r="BC177" s="16"/>
      <c r="BD177" s="16"/>
      <c r="BE177" s="16"/>
      <c r="BF177" s="16"/>
      <c r="BG177" s="16"/>
      <c r="BH177" s="16"/>
      <c r="BI177" s="16"/>
      <c r="BJ177" s="16"/>
      <c r="BK177" s="16"/>
      <c r="BL177" s="16"/>
      <c r="BM177" s="16"/>
      <c r="BN177" s="16"/>
      <c r="BO177" s="16"/>
      <c r="BP177" s="16"/>
      <c r="BQ177" s="16"/>
      <c r="BR177" s="16"/>
      <c r="BS177" s="17"/>
      <c r="BT177" s="18">
        <f>0.416696*1000</f>
        <v>416.696</v>
      </c>
      <c r="BU177" s="16"/>
      <c r="BV177" s="16"/>
      <c r="BW177" s="16"/>
      <c r="BX177" s="16"/>
      <c r="BY177" s="16"/>
      <c r="BZ177" s="16"/>
      <c r="CA177" s="16"/>
      <c r="CB177" s="16"/>
      <c r="CC177" s="16"/>
      <c r="CD177" s="16"/>
      <c r="CE177" s="16"/>
      <c r="CF177" s="16"/>
      <c r="CG177" s="16"/>
      <c r="CH177" s="16"/>
      <c r="CI177" s="16"/>
      <c r="CJ177" s="17"/>
      <c r="CK177" s="18">
        <f>0.42864036897562*1000</f>
        <v>428.64036897562005</v>
      </c>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8">
        <f>75573607.22/1000</f>
        <v>75573.60722</v>
      </c>
      <c r="BA181" s="16"/>
      <c r="BB181" s="16"/>
      <c r="BC181" s="16"/>
      <c r="BD181" s="16"/>
      <c r="BE181" s="16"/>
      <c r="BF181" s="16"/>
      <c r="BG181" s="16"/>
      <c r="BH181" s="16"/>
      <c r="BI181" s="16"/>
      <c r="BJ181" s="16"/>
      <c r="BK181" s="16"/>
      <c r="BL181" s="16"/>
      <c r="BM181" s="16"/>
      <c r="BN181" s="16"/>
      <c r="BO181" s="16"/>
      <c r="BP181" s="16"/>
      <c r="BQ181" s="16"/>
      <c r="BR181" s="16"/>
      <c r="BS181" s="17"/>
      <c r="BT181" s="18">
        <v>78466.43530395029</v>
      </c>
      <c r="BU181" s="16"/>
      <c r="BV181" s="16"/>
      <c r="BW181" s="16"/>
      <c r="BX181" s="16"/>
      <c r="BY181" s="16"/>
      <c r="BZ181" s="16"/>
      <c r="CA181" s="16"/>
      <c r="CB181" s="16"/>
      <c r="CC181" s="16"/>
      <c r="CD181" s="16"/>
      <c r="CE181" s="16"/>
      <c r="CF181" s="16"/>
      <c r="CG181" s="16"/>
      <c r="CH181" s="16"/>
      <c r="CI181" s="16"/>
      <c r="CJ181" s="17"/>
      <c r="CK181" s="18">
        <v>82762.4704313423</v>
      </c>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f>AZ153</f>
        <v>209</v>
      </c>
      <c r="BA183" s="16"/>
      <c r="BB183" s="16"/>
      <c r="BC183" s="16"/>
      <c r="BD183" s="16"/>
      <c r="BE183" s="16"/>
      <c r="BF183" s="16"/>
      <c r="BG183" s="16"/>
      <c r="BH183" s="16"/>
      <c r="BI183" s="16"/>
      <c r="BJ183" s="16"/>
      <c r="BK183" s="16"/>
      <c r="BL183" s="16"/>
      <c r="BM183" s="16"/>
      <c r="BN183" s="16"/>
      <c r="BO183" s="16"/>
      <c r="BP183" s="16"/>
      <c r="BQ183" s="16"/>
      <c r="BR183" s="16"/>
      <c r="BS183" s="17"/>
      <c r="BT183" s="18">
        <f>BT153</f>
        <v>206</v>
      </c>
      <c r="BU183" s="16"/>
      <c r="BV183" s="16"/>
      <c r="BW183" s="16"/>
      <c r="BX183" s="16"/>
      <c r="BY183" s="16"/>
      <c r="BZ183" s="16"/>
      <c r="CA183" s="16"/>
      <c r="CB183" s="16"/>
      <c r="CC183" s="16"/>
      <c r="CD183" s="16"/>
      <c r="CE183" s="16"/>
      <c r="CF183" s="16"/>
      <c r="CG183" s="16"/>
      <c r="CH183" s="16"/>
      <c r="CI183" s="16"/>
      <c r="CJ183" s="17"/>
      <c r="CK183" s="18">
        <f>CK153</f>
        <v>259</v>
      </c>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f>AZ154</f>
        <v>54</v>
      </c>
      <c r="BA184" s="16"/>
      <c r="BB184" s="16"/>
      <c r="BC184" s="16"/>
      <c r="BD184" s="16"/>
      <c r="BE184" s="16"/>
      <c r="BF184" s="16"/>
      <c r="BG184" s="16"/>
      <c r="BH184" s="16"/>
      <c r="BI184" s="16"/>
      <c r="BJ184" s="16"/>
      <c r="BK184" s="16"/>
      <c r="BL184" s="16"/>
      <c r="BM184" s="16"/>
      <c r="BN184" s="16"/>
      <c r="BO184" s="16"/>
      <c r="BP184" s="16"/>
      <c r="BQ184" s="16"/>
      <c r="BR184" s="16"/>
      <c r="BS184" s="17"/>
      <c r="BT184" s="18">
        <f>BT154</f>
        <v>49</v>
      </c>
      <c r="BU184" s="16"/>
      <c r="BV184" s="16"/>
      <c r="BW184" s="16"/>
      <c r="BX184" s="16"/>
      <c r="BY184" s="16"/>
      <c r="BZ184" s="16"/>
      <c r="CA184" s="16"/>
      <c r="CB184" s="16"/>
      <c r="CC184" s="16"/>
      <c r="CD184" s="16"/>
      <c r="CE184" s="16"/>
      <c r="CF184" s="16"/>
      <c r="CG184" s="16"/>
      <c r="CH184" s="16"/>
      <c r="CI184" s="16"/>
      <c r="CJ184" s="17"/>
      <c r="CK184" s="18">
        <f>CK154</f>
        <v>73</v>
      </c>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8">
        <v>769.7221553261735</v>
      </c>
      <c r="BA186" s="16"/>
      <c r="BB186" s="16"/>
      <c r="BC186" s="16"/>
      <c r="BD186" s="16"/>
      <c r="BE186" s="16"/>
      <c r="BF186" s="16"/>
      <c r="BG186" s="16"/>
      <c r="BH186" s="16"/>
      <c r="BI186" s="16"/>
      <c r="BJ186" s="16"/>
      <c r="BK186" s="16"/>
      <c r="BL186" s="16"/>
      <c r="BM186" s="16"/>
      <c r="BN186" s="16"/>
      <c r="BO186" s="16"/>
      <c r="BP186" s="16"/>
      <c r="BQ186" s="16"/>
      <c r="BR186" s="16"/>
      <c r="BS186" s="17"/>
      <c r="BT186" s="18">
        <v>703.9339082498811</v>
      </c>
      <c r="BU186" s="16"/>
      <c r="BV186" s="16"/>
      <c r="BW186" s="16"/>
      <c r="BX186" s="16"/>
      <c r="BY186" s="16"/>
      <c r="BZ186" s="16"/>
      <c r="CA186" s="16"/>
      <c r="CB186" s="16"/>
      <c r="CC186" s="16"/>
      <c r="CD186" s="16"/>
      <c r="CE186" s="16"/>
      <c r="CF186" s="16"/>
      <c r="CG186" s="16"/>
      <c r="CH186" s="16"/>
      <c r="CI186" s="16"/>
      <c r="CJ186" s="17"/>
      <c r="CK186" s="18">
        <v>936.3136282960977</v>
      </c>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8">
        <v>0</v>
      </c>
      <c r="BA195" s="16"/>
      <c r="BB195" s="16"/>
      <c r="BC195" s="16"/>
      <c r="BD195" s="16"/>
      <c r="BE195" s="16"/>
      <c r="BF195" s="16"/>
      <c r="BG195" s="16"/>
      <c r="BH195" s="16"/>
      <c r="BI195" s="16"/>
      <c r="BJ195" s="16"/>
      <c r="BK195" s="16"/>
      <c r="BL195" s="16"/>
      <c r="BM195" s="16"/>
      <c r="BN195" s="16"/>
      <c r="BO195" s="16"/>
      <c r="BP195" s="16"/>
      <c r="BQ195" s="16"/>
      <c r="BR195" s="16"/>
      <c r="BS195" s="17"/>
      <c r="BT195" s="18">
        <v>1.7383033934716319</v>
      </c>
      <c r="BU195" s="16"/>
      <c r="BV195" s="16"/>
      <c r="BW195" s="16"/>
      <c r="BX195" s="16"/>
      <c r="BY195" s="16"/>
      <c r="BZ195" s="16"/>
      <c r="CA195" s="16"/>
      <c r="CB195" s="16"/>
      <c r="CC195" s="16"/>
      <c r="CD195" s="16"/>
      <c r="CE195" s="16"/>
      <c r="CF195" s="16"/>
      <c r="CG195" s="16"/>
      <c r="CH195" s="16"/>
      <c r="CI195" s="16"/>
      <c r="CJ195" s="17"/>
      <c r="CK195" s="18">
        <v>27.53391190981981</v>
      </c>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8">
        <f>AZ195</f>
        <v>0</v>
      </c>
      <c r="BA197" s="16"/>
      <c r="BB197" s="16"/>
      <c r="BC197" s="16"/>
      <c r="BD197" s="16"/>
      <c r="BE197" s="16"/>
      <c r="BF197" s="16"/>
      <c r="BG197" s="16"/>
      <c r="BH197" s="16"/>
      <c r="BI197" s="16"/>
      <c r="BJ197" s="16"/>
      <c r="BK197" s="16"/>
      <c r="BL197" s="16"/>
      <c r="BM197" s="16"/>
      <c r="BN197" s="16"/>
      <c r="BO197" s="16"/>
      <c r="BP197" s="16"/>
      <c r="BQ197" s="16"/>
      <c r="BR197" s="16"/>
      <c r="BS197" s="17"/>
      <c r="BT197" s="18">
        <f>BT195</f>
        <v>1.7383033934716319</v>
      </c>
      <c r="BU197" s="16"/>
      <c r="BV197" s="16"/>
      <c r="BW197" s="16"/>
      <c r="BX197" s="16"/>
      <c r="BY197" s="16"/>
      <c r="BZ197" s="16"/>
      <c r="CA197" s="16"/>
      <c r="CB197" s="16"/>
      <c r="CC197" s="16"/>
      <c r="CD197" s="16"/>
      <c r="CE197" s="16"/>
      <c r="CF197" s="16"/>
      <c r="CG197" s="16"/>
      <c r="CH197" s="16"/>
      <c r="CI197" s="16"/>
      <c r="CJ197" s="17"/>
      <c r="CK197" s="18">
        <f>CK195</f>
        <v>27.53391190981981</v>
      </c>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4:DA34"/>
    <mergeCell ref="A35:G35"/>
    <mergeCell ref="H35:AI35"/>
    <mergeCell ref="AJ35:AY35"/>
    <mergeCell ref="AZ35:BS35"/>
    <mergeCell ref="BT35:CJ35"/>
    <mergeCell ref="CK35:DA35"/>
    <mergeCell ref="BT36:CJ36"/>
    <mergeCell ref="CK36:DA36"/>
    <mergeCell ref="A37:G37"/>
    <mergeCell ref="H37:AI37"/>
    <mergeCell ref="AJ37:AY37"/>
    <mergeCell ref="AZ37:BS37"/>
    <mergeCell ref="BT37:CJ37"/>
    <mergeCell ref="CK37:DA37"/>
    <mergeCell ref="A36:G36"/>
    <mergeCell ref="H36:AI36"/>
    <mergeCell ref="AJ36:AY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25">
      <selection activeCell="AZ6" sqref="AZ6:BH6"/>
    </sheetView>
  </sheetViews>
  <sheetFormatPr defaultColWidth="0.875" defaultRowHeight="12.75"/>
  <cols>
    <col min="1" max="88" width="0.875" style="1" customWidth="1"/>
    <col min="89" max="16384" width="0.875" style="1" customWidth="1"/>
  </cols>
  <sheetData>
    <row r="1" spans="2:105" ht="15.75">
      <c r="B1" s="33" t="s">
        <v>225</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8"/>
    </row>
    <row r="3" spans="1:105" s="3" customFormat="1" ht="54.75" customHeight="1">
      <c r="A3" s="47" t="s">
        <v>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8"/>
      <c r="AJ3" s="51" t="s">
        <v>1</v>
      </c>
      <c r="AK3" s="47"/>
      <c r="AL3" s="47"/>
      <c r="AM3" s="47"/>
      <c r="AN3" s="47"/>
      <c r="AO3" s="47"/>
      <c r="AP3" s="47"/>
      <c r="AQ3" s="47"/>
      <c r="AR3" s="47"/>
      <c r="AS3" s="47"/>
      <c r="AT3" s="47"/>
      <c r="AU3" s="47"/>
      <c r="AV3" s="47"/>
      <c r="AW3" s="47"/>
      <c r="AX3" s="47"/>
      <c r="AY3" s="48"/>
      <c r="AZ3" s="43" t="s">
        <v>2</v>
      </c>
      <c r="BA3" s="41"/>
      <c r="BB3" s="41"/>
      <c r="BC3" s="41"/>
      <c r="BD3" s="41"/>
      <c r="BE3" s="41"/>
      <c r="BF3" s="41"/>
      <c r="BG3" s="41"/>
      <c r="BH3" s="41"/>
      <c r="BI3" s="41"/>
      <c r="BJ3" s="41"/>
      <c r="BK3" s="41"/>
      <c r="BL3" s="41"/>
      <c r="BM3" s="41"/>
      <c r="BN3" s="41"/>
      <c r="BO3" s="41"/>
      <c r="BP3" s="41"/>
      <c r="BQ3" s="42"/>
      <c r="BR3" s="43" t="s">
        <v>228</v>
      </c>
      <c r="BS3" s="41"/>
      <c r="BT3" s="41"/>
      <c r="BU3" s="41"/>
      <c r="BV3" s="41"/>
      <c r="BW3" s="41"/>
      <c r="BX3" s="41"/>
      <c r="BY3" s="41"/>
      <c r="BZ3" s="41"/>
      <c r="CA3" s="41"/>
      <c r="CB3" s="41"/>
      <c r="CC3" s="41"/>
      <c r="CD3" s="41"/>
      <c r="CE3" s="41"/>
      <c r="CF3" s="41"/>
      <c r="CG3" s="41"/>
      <c r="CH3" s="41"/>
      <c r="CI3" s="42"/>
      <c r="CJ3" s="43" t="s">
        <v>3</v>
      </c>
      <c r="CK3" s="41"/>
      <c r="CL3" s="41"/>
      <c r="CM3" s="41"/>
      <c r="CN3" s="41"/>
      <c r="CO3" s="41"/>
      <c r="CP3" s="41"/>
      <c r="CQ3" s="41"/>
      <c r="CR3" s="41"/>
      <c r="CS3" s="41"/>
      <c r="CT3" s="41"/>
      <c r="CU3" s="41"/>
      <c r="CV3" s="41"/>
      <c r="CW3" s="41"/>
      <c r="CX3" s="41"/>
      <c r="CY3" s="41"/>
      <c r="CZ3" s="41"/>
      <c r="DA3" s="41"/>
    </row>
    <row r="4" spans="1:105" s="3" customFormat="1" ht="40.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50"/>
      <c r="AJ4" s="52"/>
      <c r="AK4" s="49"/>
      <c r="AL4" s="49"/>
      <c r="AM4" s="49"/>
      <c r="AN4" s="49"/>
      <c r="AO4" s="49"/>
      <c r="AP4" s="49"/>
      <c r="AQ4" s="49"/>
      <c r="AR4" s="49"/>
      <c r="AS4" s="49"/>
      <c r="AT4" s="49"/>
      <c r="AU4" s="49"/>
      <c r="AV4" s="49"/>
      <c r="AW4" s="49"/>
      <c r="AX4" s="49"/>
      <c r="AY4" s="50"/>
      <c r="AZ4" s="43" t="s">
        <v>226</v>
      </c>
      <c r="BA4" s="41"/>
      <c r="BB4" s="41"/>
      <c r="BC4" s="41"/>
      <c r="BD4" s="41"/>
      <c r="BE4" s="41"/>
      <c r="BF4" s="41"/>
      <c r="BG4" s="41"/>
      <c r="BH4" s="42"/>
      <c r="BI4" s="43" t="s">
        <v>227</v>
      </c>
      <c r="BJ4" s="41"/>
      <c r="BK4" s="41"/>
      <c r="BL4" s="41"/>
      <c r="BM4" s="41"/>
      <c r="BN4" s="41"/>
      <c r="BO4" s="41"/>
      <c r="BP4" s="41"/>
      <c r="BQ4" s="42"/>
      <c r="BR4" s="43" t="s">
        <v>226</v>
      </c>
      <c r="BS4" s="41"/>
      <c r="BT4" s="41"/>
      <c r="BU4" s="41"/>
      <c r="BV4" s="41"/>
      <c r="BW4" s="41"/>
      <c r="BX4" s="41"/>
      <c r="BY4" s="41"/>
      <c r="BZ4" s="42"/>
      <c r="CA4" s="43" t="s">
        <v>227</v>
      </c>
      <c r="CB4" s="41"/>
      <c r="CC4" s="41"/>
      <c r="CD4" s="41"/>
      <c r="CE4" s="41"/>
      <c r="CF4" s="41"/>
      <c r="CG4" s="41"/>
      <c r="CH4" s="41"/>
      <c r="CI4" s="42"/>
      <c r="CJ4" s="43" t="s">
        <v>226</v>
      </c>
      <c r="CK4" s="41"/>
      <c r="CL4" s="41"/>
      <c r="CM4" s="41"/>
      <c r="CN4" s="41"/>
      <c r="CO4" s="41"/>
      <c r="CP4" s="41"/>
      <c r="CQ4" s="41"/>
      <c r="CR4" s="42"/>
      <c r="CS4" s="43" t="s">
        <v>227</v>
      </c>
      <c r="CT4" s="41"/>
      <c r="CU4" s="41"/>
      <c r="CV4" s="41"/>
      <c r="CW4" s="41"/>
      <c r="CX4" s="41"/>
      <c r="CY4" s="41"/>
      <c r="CZ4" s="41"/>
      <c r="DA4" s="41"/>
    </row>
    <row r="5" spans="1:105" s="3" customFormat="1" ht="40.5" customHeight="1">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46"/>
      <c r="AJ5" s="15" t="s">
        <v>291</v>
      </c>
      <c r="AK5" s="16"/>
      <c r="AL5" s="16"/>
      <c r="AM5" s="16"/>
      <c r="AN5" s="16"/>
      <c r="AO5" s="16"/>
      <c r="AP5" s="16"/>
      <c r="AQ5" s="16"/>
      <c r="AR5" s="16"/>
      <c r="AS5" s="16"/>
      <c r="AT5" s="16"/>
      <c r="AU5" s="16"/>
      <c r="AV5" s="16"/>
      <c r="AW5" s="16"/>
      <c r="AX5" s="16"/>
      <c r="AY5" s="17"/>
      <c r="AZ5" s="15">
        <v>32.89</v>
      </c>
      <c r="BA5" s="16"/>
      <c r="BB5" s="16"/>
      <c r="BC5" s="16"/>
      <c r="BD5" s="16"/>
      <c r="BE5" s="16"/>
      <c r="BF5" s="16"/>
      <c r="BG5" s="16"/>
      <c r="BH5" s="17"/>
      <c r="BI5" s="15">
        <v>32.89</v>
      </c>
      <c r="BJ5" s="16"/>
      <c r="BK5" s="16"/>
      <c r="BL5" s="16"/>
      <c r="BM5" s="16"/>
      <c r="BN5" s="16"/>
      <c r="BO5" s="16"/>
      <c r="BP5" s="16"/>
      <c r="BQ5" s="17"/>
      <c r="BR5" s="15">
        <f>AZ5</f>
        <v>32.89</v>
      </c>
      <c r="BS5" s="16"/>
      <c r="BT5" s="16"/>
      <c r="BU5" s="16"/>
      <c r="BV5" s="16"/>
      <c r="BW5" s="16"/>
      <c r="BX5" s="16"/>
      <c r="BY5" s="16"/>
      <c r="BZ5" s="17"/>
      <c r="CA5" s="15">
        <f>BI5</f>
        <v>32.89</v>
      </c>
      <c r="CB5" s="16"/>
      <c r="CC5" s="16"/>
      <c r="CD5" s="16"/>
      <c r="CE5" s="16"/>
      <c r="CF5" s="16"/>
      <c r="CG5" s="16"/>
      <c r="CH5" s="16"/>
      <c r="CI5" s="17"/>
      <c r="CJ5" s="15">
        <v>33.95</v>
      </c>
      <c r="CK5" s="16"/>
      <c r="CL5" s="16"/>
      <c r="CM5" s="16"/>
      <c r="CN5" s="16"/>
      <c r="CO5" s="16"/>
      <c r="CP5" s="16"/>
      <c r="CQ5" s="16"/>
      <c r="CR5" s="17"/>
      <c r="CS5" s="15">
        <v>44.12</v>
      </c>
      <c r="CT5" s="16"/>
      <c r="CU5" s="16"/>
      <c r="CV5" s="16"/>
      <c r="CW5" s="16"/>
      <c r="CX5" s="16"/>
      <c r="CY5" s="16"/>
      <c r="CZ5" s="16"/>
      <c r="DA5" s="16"/>
    </row>
    <row r="6" spans="1:105" s="3" customFormat="1" ht="40.5" customHeight="1">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46"/>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46"/>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46"/>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46"/>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46"/>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46"/>
      <c r="AJ11" s="15" t="s">
        <v>231</v>
      </c>
      <c r="AK11" s="16"/>
      <c r="AL11" s="16"/>
      <c r="AM11" s="16"/>
      <c r="AN11" s="16"/>
      <c r="AO11" s="16"/>
      <c r="AP11" s="16"/>
      <c r="AQ11" s="16"/>
      <c r="AR11" s="16"/>
      <c r="AS11" s="16"/>
      <c r="AT11" s="16"/>
      <c r="AU11" s="16"/>
      <c r="AV11" s="16"/>
      <c r="AW11" s="16"/>
      <c r="AX11" s="16"/>
      <c r="AY11" s="17"/>
      <c r="AZ11" s="15"/>
      <c r="BA11" s="16"/>
      <c r="BB11" s="16"/>
      <c r="BC11" s="16"/>
      <c r="BD11" s="16"/>
      <c r="BE11" s="16"/>
      <c r="BF11" s="16"/>
      <c r="BG11" s="16"/>
      <c r="BH11" s="17"/>
      <c r="BI11" s="15"/>
      <c r="BJ11" s="16"/>
      <c r="BK11" s="16"/>
      <c r="BL11" s="16"/>
      <c r="BM11" s="16"/>
      <c r="BN11" s="16"/>
      <c r="BO11" s="16"/>
      <c r="BP11" s="16"/>
      <c r="BQ11" s="17"/>
      <c r="BR11" s="15"/>
      <c r="BS11" s="16"/>
      <c r="BT11" s="16"/>
      <c r="BU11" s="16"/>
      <c r="BV11" s="16"/>
      <c r="BW11" s="16"/>
      <c r="BX11" s="16"/>
      <c r="BY11" s="16"/>
      <c r="BZ11" s="17"/>
      <c r="CA11" s="15"/>
      <c r="CB11" s="16"/>
      <c r="CC11" s="16"/>
      <c r="CD11" s="16"/>
      <c r="CE11" s="16"/>
      <c r="CF11" s="16"/>
      <c r="CG11" s="16"/>
      <c r="CH11" s="16"/>
      <c r="CI11" s="17"/>
      <c r="CJ11" s="15"/>
      <c r="CK11" s="16"/>
      <c r="CL11" s="16"/>
      <c r="CM11" s="16"/>
      <c r="CN11" s="16"/>
      <c r="CO11" s="16"/>
      <c r="CP11" s="16"/>
      <c r="CQ11" s="16"/>
      <c r="CR11" s="17"/>
      <c r="CS11" s="15"/>
      <c r="CT11" s="16"/>
      <c r="CU11" s="16"/>
      <c r="CV11" s="16"/>
      <c r="CW11" s="16"/>
      <c r="CX11" s="16"/>
      <c r="CY11" s="16"/>
      <c r="CZ11" s="16"/>
      <c r="DA11" s="16"/>
    </row>
    <row r="12" spans="1:105" s="3" customFormat="1" ht="40.5" customHeight="1">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46"/>
      <c r="AJ12" s="15" t="s">
        <v>233</v>
      </c>
      <c r="AK12" s="16"/>
      <c r="AL12" s="16"/>
      <c r="AM12" s="16"/>
      <c r="AN12" s="16"/>
      <c r="AO12" s="16"/>
      <c r="AP12" s="16"/>
      <c r="AQ12" s="16"/>
      <c r="AR12" s="16"/>
      <c r="AS12" s="16"/>
      <c r="AT12" s="16"/>
      <c r="AU12" s="16"/>
      <c r="AV12" s="16"/>
      <c r="AW12" s="16"/>
      <c r="AX12" s="16"/>
      <c r="AY12" s="17"/>
      <c r="AZ12" s="15"/>
      <c r="BA12" s="16"/>
      <c r="BB12" s="16"/>
      <c r="BC12" s="16"/>
      <c r="BD12" s="16"/>
      <c r="BE12" s="16"/>
      <c r="BF12" s="16"/>
      <c r="BG12" s="16"/>
      <c r="BH12" s="17"/>
      <c r="BI12" s="15"/>
      <c r="BJ12" s="16"/>
      <c r="BK12" s="16"/>
      <c r="BL12" s="16"/>
      <c r="BM12" s="16"/>
      <c r="BN12" s="16"/>
      <c r="BO12" s="16"/>
      <c r="BP12" s="16"/>
      <c r="BQ12" s="17"/>
      <c r="BR12" s="15"/>
      <c r="BS12" s="16"/>
      <c r="BT12" s="16"/>
      <c r="BU12" s="16"/>
      <c r="BV12" s="16"/>
      <c r="BW12" s="16"/>
      <c r="BX12" s="16"/>
      <c r="BY12" s="16"/>
      <c r="BZ12" s="17"/>
      <c r="CA12" s="15"/>
      <c r="CB12" s="16"/>
      <c r="CC12" s="16"/>
      <c r="CD12" s="16"/>
      <c r="CE12" s="16"/>
      <c r="CF12" s="16"/>
      <c r="CG12" s="16"/>
      <c r="CH12" s="16"/>
      <c r="CI12" s="17"/>
      <c r="CJ12" s="15"/>
      <c r="CK12" s="16"/>
      <c r="CL12" s="16"/>
      <c r="CM12" s="16"/>
      <c r="CN12" s="16"/>
      <c r="CO12" s="16"/>
      <c r="CP12" s="16"/>
      <c r="CQ12" s="16"/>
      <c r="CR12" s="17"/>
      <c r="CS12" s="15"/>
      <c r="CT12" s="16"/>
      <c r="CU12" s="16"/>
      <c r="CV12" s="16"/>
      <c r="CW12" s="16"/>
      <c r="CX12" s="16"/>
      <c r="CY12" s="16"/>
      <c r="CZ12" s="16"/>
      <c r="DA12" s="16"/>
    </row>
    <row r="13" spans="1:105" s="3" customFormat="1" ht="15" customHeight="1">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46"/>
      <c r="AJ13" s="15" t="s">
        <v>233</v>
      </c>
      <c r="AK13" s="16"/>
      <c r="AL13" s="16"/>
      <c r="AM13" s="16"/>
      <c r="AN13" s="16"/>
      <c r="AO13" s="16"/>
      <c r="AP13" s="16"/>
      <c r="AQ13" s="16"/>
      <c r="AR13" s="16"/>
      <c r="AS13" s="16"/>
      <c r="AT13" s="16"/>
      <c r="AU13" s="16"/>
      <c r="AV13" s="16"/>
      <c r="AW13" s="16"/>
      <c r="AX13" s="16"/>
      <c r="AY13" s="17"/>
      <c r="AZ13" s="15"/>
      <c r="BA13" s="16"/>
      <c r="BB13" s="16"/>
      <c r="BC13" s="16"/>
      <c r="BD13" s="16"/>
      <c r="BE13" s="16"/>
      <c r="BF13" s="16"/>
      <c r="BG13" s="16"/>
      <c r="BH13" s="17"/>
      <c r="BI13" s="15"/>
      <c r="BJ13" s="16"/>
      <c r="BK13" s="16"/>
      <c r="BL13" s="16"/>
      <c r="BM13" s="16"/>
      <c r="BN13" s="16"/>
      <c r="BO13" s="16"/>
      <c r="BP13" s="16"/>
      <c r="BQ13" s="17"/>
      <c r="BR13" s="15"/>
      <c r="BS13" s="16"/>
      <c r="BT13" s="16"/>
      <c r="BU13" s="16"/>
      <c r="BV13" s="16"/>
      <c r="BW13" s="16"/>
      <c r="BX13" s="16"/>
      <c r="BY13" s="16"/>
      <c r="BZ13" s="17"/>
      <c r="CA13" s="15"/>
      <c r="CB13" s="16"/>
      <c r="CC13" s="16"/>
      <c r="CD13" s="16"/>
      <c r="CE13" s="16"/>
      <c r="CF13" s="16"/>
      <c r="CG13" s="16"/>
      <c r="CH13" s="16"/>
      <c r="CI13" s="17"/>
      <c r="CJ13" s="15"/>
      <c r="CK13" s="16"/>
      <c r="CL13" s="16"/>
      <c r="CM13" s="16"/>
      <c r="CN13" s="16"/>
      <c r="CO13" s="16"/>
      <c r="CP13" s="16"/>
      <c r="CQ13" s="16"/>
      <c r="CR13" s="17"/>
      <c r="CS13" s="15"/>
      <c r="CT13" s="16"/>
      <c r="CU13" s="16"/>
      <c r="CV13" s="16"/>
      <c r="CW13" s="16"/>
      <c r="CX13" s="16"/>
      <c r="CY13" s="16"/>
      <c r="CZ13" s="16"/>
      <c r="DA13" s="16"/>
    </row>
    <row r="14" spans="1:105" s="3" customFormat="1" ht="27.75" customHeight="1">
      <c r="A14" s="13" t="s">
        <v>39</v>
      </c>
      <c r="B14" s="13"/>
      <c r="C14" s="13"/>
      <c r="D14" s="13"/>
      <c r="E14" s="13"/>
      <c r="F14" s="13"/>
      <c r="G14" s="14" t="s">
        <v>280</v>
      </c>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4"/>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46"/>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46"/>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46"/>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46"/>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46"/>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46"/>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46"/>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46"/>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46"/>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46"/>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46"/>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46"/>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46"/>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46"/>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53" t="s">
        <v>254</v>
      </c>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4"/>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53" t="s">
        <v>255</v>
      </c>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4"/>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53" t="s">
        <v>256</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4"/>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53" t="s">
        <v>257</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4"/>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46"/>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46"/>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46"/>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46"/>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46"/>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55" t="s">
        <v>266</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55" t="s">
        <v>267</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57" t="s">
        <v>273</v>
      </c>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row>
    <row r="47" spans="22:105" ht="60" customHeight="1">
      <c r="V47" s="57" t="s">
        <v>274</v>
      </c>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gkh02</cp:lastModifiedBy>
  <cp:lastPrinted>2019-02-12T14:35:00Z</cp:lastPrinted>
  <dcterms:created xsi:type="dcterms:W3CDTF">2011-01-11T10:25:48Z</dcterms:created>
  <dcterms:modified xsi:type="dcterms:W3CDTF">2019-10-30T10:51:09Z</dcterms:modified>
  <cp:category/>
  <cp:version/>
  <cp:contentType/>
  <cp:contentStatus/>
</cp:coreProperties>
</file>